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827"/>
  <workbookPr updateLinks="never"/>
  <mc:AlternateContent xmlns:mc="http://schemas.openxmlformats.org/markup-compatibility/2006">
    <mc:Choice Requires="x15">
      <x15ac:absPath xmlns:x15ac="http://schemas.microsoft.com/office/spreadsheetml/2010/11/ac" url="C:\Users\eimalah91\Desktop\"/>
    </mc:Choice>
  </mc:AlternateContent>
  <bookViews>
    <workbookView xWindow="0" yWindow="0" windowWidth="20490" windowHeight="9045"/>
  </bookViews>
  <sheets>
    <sheet name="البريد السعودي (3)" sheetId="1" r:id="rId1"/>
  </sheets>
  <externalReferences>
    <externalReference r:id="rId2"/>
  </externalReferences>
  <definedNames>
    <definedName name="ggg">[1]المندوبين!$A$2:$AZ$500</definedName>
    <definedName name="_xlnm.Print_Area" localSheetId="0">'البريد السعودي (3)'!$A$1:$V$18</definedName>
    <definedName name="Z_229A93FE_31A1_47FE_A91D_C7BA6B89FD48_.wvu.PrintArea" localSheetId="0" hidden="1">'البريد السعودي (3)'!$A$1:$V$18</definedName>
    <definedName name="Z_40BC26D0_2E97_4CAD_BA81_C59A3F41CF66_.wvu.PrintArea" localSheetId="0" hidden="1">'البريد السعودي (3)'!$A$1:$V$18</definedName>
    <definedName name="Z_72AE6789_5EC9_4052_B5F7_0017A43C5393_.wvu.PrintArea" localSheetId="0" hidden="1">'البريد السعودي (3)'!$A$1:$T$18</definedName>
    <definedName name="اسم_الادارة">[1]المندوبين!$B$2:$B$131</definedName>
    <definedName name="الادارة">[1]!الجدول1[اسم الادارة]</definedName>
    <definedName name="الانتقال_الى_الرواتب_قبل_المكرمة" localSheetId="0">'البريد السعودي (3)'!$A$7</definedName>
    <definedName name="الانتقال_الى_الرواتب_قبل_المكرمة">#REF!</definedName>
    <definedName name="البيانات">[1]المندوبين!$B$1:$AZ$500</definedName>
    <definedName name="تصميم_عيسى_ابراهيم_الملاح" localSheetId="0">'البريد السعودي (3)'!$A$1:$T$18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V17" i="1" l="1"/>
  <c r="U17" i="1"/>
  <c r="T17" i="1"/>
  <c r="V15" i="1"/>
  <c r="U15" i="1"/>
  <c r="T15" i="1"/>
  <c r="V14" i="1"/>
  <c r="U14" i="1"/>
  <c r="T14" i="1"/>
  <c r="V13" i="1"/>
  <c r="U13" i="1"/>
  <c r="T13" i="1"/>
  <c r="V12" i="1"/>
  <c r="U12" i="1"/>
  <c r="T12" i="1"/>
  <c r="V11" i="1"/>
  <c r="U11" i="1"/>
  <c r="T11" i="1"/>
  <c r="N11" i="1"/>
  <c r="V10" i="1"/>
  <c r="U10" i="1"/>
  <c r="T10" i="1"/>
  <c r="V9" i="1"/>
  <c r="U9" i="1"/>
  <c r="T9" i="1"/>
  <c r="C9" i="1"/>
  <c r="C14" i="1" s="1"/>
  <c r="V8" i="1"/>
  <c r="U8" i="1"/>
  <c r="T8" i="1"/>
  <c r="S8" i="1"/>
  <c r="R8" i="1"/>
  <c r="Q8" i="1"/>
  <c r="P8" i="1"/>
  <c r="O8" i="1"/>
  <c r="S7" i="1"/>
  <c r="S6" i="1"/>
  <c r="B6" i="1"/>
  <c r="S5" i="1"/>
  <c r="C5" i="1"/>
  <c r="S3" i="1"/>
  <c r="T16" i="1" l="1"/>
  <c r="U16" i="1"/>
  <c r="V16" i="1"/>
  <c r="G11" i="1"/>
  <c r="O11" i="1"/>
  <c r="C12" i="1"/>
  <c r="H11" i="1"/>
  <c r="P11" i="1"/>
  <c r="I11" i="1"/>
  <c r="Q11" i="1"/>
  <c r="J11" i="1"/>
  <c r="R11" i="1"/>
  <c r="D9" i="1"/>
  <c r="D14" i="1" s="1"/>
  <c r="C11" i="1"/>
  <c r="K11" i="1"/>
  <c r="S11" i="1"/>
  <c r="C13" i="1"/>
  <c r="C15" i="1"/>
  <c r="D11" i="1"/>
  <c r="L11" i="1"/>
  <c r="E11" i="1"/>
  <c r="M11" i="1"/>
  <c r="F11" i="1"/>
  <c r="C17" i="1" l="1"/>
  <c r="C16" i="1" s="1"/>
  <c r="D15" i="1"/>
  <c r="D13" i="1"/>
  <c r="E9" i="1"/>
  <c r="E14" i="1" s="1"/>
  <c r="D12" i="1"/>
  <c r="D17" i="1" l="1"/>
  <c r="D16" i="1" s="1"/>
  <c r="E15" i="1"/>
  <c r="E13" i="1"/>
  <c r="F9" i="1"/>
  <c r="F14" i="1" s="1"/>
  <c r="E12" i="1"/>
  <c r="E17" i="1" l="1"/>
  <c r="E16" i="1" s="1"/>
  <c r="F15" i="1"/>
  <c r="F13" i="1"/>
  <c r="G9" i="1"/>
  <c r="G14" i="1" s="1"/>
  <c r="F12" i="1"/>
  <c r="F17" i="1" l="1"/>
  <c r="F16" i="1" s="1"/>
  <c r="G12" i="1"/>
  <c r="G15" i="1"/>
  <c r="G13" i="1"/>
  <c r="H9" i="1"/>
  <c r="H14" i="1" s="1"/>
  <c r="G17" i="1" l="1"/>
  <c r="G16" i="1" s="1"/>
  <c r="H12" i="1"/>
  <c r="H15" i="1"/>
  <c r="H13" i="1"/>
  <c r="I9" i="1"/>
  <c r="H17" i="1" l="1"/>
  <c r="H16" i="1" s="1"/>
  <c r="I14" i="1"/>
  <c r="I12" i="1"/>
  <c r="I15" i="1"/>
  <c r="I13" i="1"/>
  <c r="J9" i="1"/>
  <c r="I17" i="1" l="1"/>
  <c r="I16" i="1" s="1"/>
  <c r="J12" i="1"/>
  <c r="J15" i="1"/>
  <c r="J13" i="1"/>
  <c r="K9" i="1"/>
  <c r="J14" i="1"/>
  <c r="J17" i="1" l="1"/>
  <c r="J16" i="1" s="1"/>
  <c r="K14" i="1"/>
  <c r="K15" i="1"/>
  <c r="K13" i="1"/>
  <c r="L9" i="1"/>
  <c r="K12" i="1"/>
  <c r="K17" i="1" l="1"/>
  <c r="K16" i="1" s="1"/>
  <c r="L15" i="1"/>
  <c r="L13" i="1"/>
  <c r="M9" i="1"/>
  <c r="L12" i="1"/>
  <c r="L17" i="1"/>
  <c r="L14" i="1"/>
  <c r="M14" i="1" l="1"/>
  <c r="L16" i="1"/>
  <c r="M15" i="1"/>
  <c r="M13" i="1"/>
  <c r="N9" i="1"/>
  <c r="M12" i="1"/>
  <c r="M17" i="1" l="1"/>
  <c r="M16" i="1" s="1"/>
  <c r="N14" i="1"/>
  <c r="N15" i="1"/>
  <c r="N13" i="1"/>
  <c r="O9" i="1"/>
  <c r="N12" i="1"/>
  <c r="N17" i="1" l="1"/>
  <c r="N16" i="1" s="1"/>
  <c r="O14" i="1"/>
  <c r="O12" i="1"/>
  <c r="O15" i="1"/>
  <c r="O13" i="1"/>
  <c r="P9" i="1"/>
  <c r="O17" i="1" l="1"/>
  <c r="O16" i="1" s="1"/>
  <c r="P12" i="1"/>
  <c r="P15" i="1"/>
  <c r="P13" i="1"/>
  <c r="Q9" i="1"/>
  <c r="P14" i="1"/>
  <c r="P17" i="1" l="1"/>
  <c r="P16" i="1" s="1"/>
  <c r="Q14" i="1"/>
  <c r="Q12" i="1"/>
  <c r="Q15" i="1"/>
  <c r="Q13" i="1"/>
  <c r="R9" i="1"/>
  <c r="Q17" i="1" l="1"/>
  <c r="Q16" i="1" s="1"/>
  <c r="R14" i="1"/>
  <c r="R12" i="1"/>
  <c r="R15" i="1"/>
  <c r="R13" i="1"/>
  <c r="S9" i="1"/>
  <c r="R17" i="1" l="1"/>
  <c r="R16" i="1" s="1"/>
  <c r="S15" i="1"/>
  <c r="S13" i="1"/>
  <c r="S14" i="1"/>
  <c r="S12" i="1"/>
  <c r="S17" i="1" l="1"/>
  <c r="S16" i="1" s="1"/>
</calcChain>
</file>

<file path=xl/sharedStrings.xml><?xml version="1.0" encoding="utf-8"?>
<sst xmlns="http://schemas.openxmlformats.org/spreadsheetml/2006/main" count="19" uniqueCount="19">
  <si>
    <t xml:space="preserve">مؤسسة البريد السعودي </t>
  </si>
  <si>
    <t>تصميم عيسى ابراهيم الملاح</t>
  </si>
  <si>
    <t>بريد محافظة الاحساء</t>
  </si>
  <si>
    <t>البريد الرسمي</t>
  </si>
  <si>
    <t>المرتبة</t>
  </si>
  <si>
    <t>العلاوة السنوية</t>
  </si>
  <si>
    <t>الانتقال الى السلم القديم</t>
  </si>
  <si>
    <t>الدرجة</t>
  </si>
  <si>
    <t>الراتب الاساسي</t>
  </si>
  <si>
    <t>النقل</t>
  </si>
  <si>
    <t>التقاعد</t>
  </si>
  <si>
    <t>علاوة</t>
  </si>
  <si>
    <t>بدل سكن</t>
  </si>
  <si>
    <t>مكافأة رمضان</t>
  </si>
  <si>
    <t>الراتب مع السكن</t>
  </si>
  <si>
    <t>الراتب كامل</t>
  </si>
  <si>
    <t>eimalah@sp.com.sa</t>
  </si>
  <si>
    <t>بدل غلاء معيشة</t>
  </si>
  <si>
    <t>تحديث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</si>
</sst>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dd"/>
    <numFmt numFmtId="165" formatCode="[$-1170401]B2dd\ mmmm\,\ yyyy;@"/>
    <numFmt numFmtId="166" formatCode="[$-2010000]yyyy/mm/dd;@"/>
    <numFmt numFmtId="167" formatCode="[$-F400]h:mm:ss\ AM/PM"/>
    <numFmt numFmtId="168" formatCode="0.0"/>
  </numFmts>
  <fonts count="15" x14ac:knownFonts="1">
    <font>
      <sz val="11"/>
      <color theme="1"/>
      <name val="Arial"/>
      <family val="2"/>
      <scheme val="minor"/>
    </font>
    <font>
      <b/>
      <sz val="36"/>
      <color rgb="FFFF0000"/>
      <name val="Arial"/>
      <family val="2"/>
    </font>
    <font>
      <sz val="36"/>
      <color theme="0"/>
      <name val="Traditional Arabic"/>
      <family val="1"/>
    </font>
    <font>
      <sz val="36"/>
      <color theme="3" tint="0.79998168889431442"/>
      <name val="Traditional Arabic"/>
      <family val="1"/>
    </font>
    <font>
      <sz val="36"/>
      <color theme="1"/>
      <name val="Traditional Arabic"/>
      <family val="1"/>
    </font>
    <font>
      <b/>
      <sz val="33"/>
      <color theme="0"/>
      <name val="Traditional Arabic"/>
      <family val="1"/>
    </font>
    <font>
      <sz val="36"/>
      <color rgb="FF00642D"/>
      <name val="Traditional Arabic"/>
      <family val="1"/>
    </font>
    <font>
      <u/>
      <sz val="11"/>
      <color theme="10"/>
      <name val="Arial"/>
      <family val="2"/>
    </font>
    <font>
      <b/>
      <sz val="26"/>
      <color theme="1" tint="4.9989318521683403E-2"/>
      <name val="Arial"/>
      <family val="2"/>
    </font>
    <font>
      <b/>
      <sz val="24"/>
      <color rgb="FF005426"/>
      <name val="Traditional Arabic"/>
      <family val="1"/>
    </font>
    <font>
      <b/>
      <sz val="28"/>
      <color rgb="FF005426"/>
      <name val="Traditional Arabic"/>
      <family val="1"/>
    </font>
    <font>
      <sz val="20"/>
      <color theme="1"/>
      <name val="Traditional Arabic"/>
      <family val="1"/>
    </font>
    <font>
      <u/>
      <sz val="28"/>
      <color theme="10"/>
      <name val="Arial"/>
      <family val="2"/>
    </font>
    <font>
      <sz val="28"/>
      <color theme="0"/>
      <name val="Traditional Arabic"/>
      <family val="1"/>
    </font>
    <font>
      <b/>
      <sz val="36"/>
      <color rgb="FFFF0000"/>
      <name val="Traditional Arabic"/>
      <family val="1"/>
    </font>
  </fonts>
  <fills count="9">
    <fill>
      <patternFill patternType="none"/>
    </fill>
    <fill>
      <patternFill patternType="gray125"/>
    </fill>
    <fill>
      <gradientFill degree="90">
        <stop position="0">
          <color rgb="FF00B050"/>
        </stop>
        <stop position="0.5">
          <color theme="1"/>
        </stop>
        <stop position="1">
          <color rgb="FF00B050"/>
        </stop>
      </gradientFill>
    </fill>
    <fill>
      <patternFill patternType="solid">
        <fgColor theme="1"/>
        <bgColor indexed="64"/>
      </patternFill>
    </fill>
    <fill>
      <gradientFill degree="90">
        <stop position="0">
          <color rgb="FF00B050"/>
        </stop>
        <stop position="0.5">
          <color theme="1" tint="5.0965910824915313E-2"/>
        </stop>
        <stop position="1">
          <color rgb="FF00B050"/>
        </stop>
      </gradientFill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theme="4" tint="0.80001220740379042"/>
        </stop>
        <stop position="1">
          <color theme="4" tint="-0.25098422193060094"/>
        </stop>
      </gradientFill>
    </fill>
    <fill>
      <gradientFill degree="90">
        <stop position="0">
          <color rgb="FF008A3E"/>
        </stop>
        <stop position="0.5">
          <color theme="0"/>
        </stop>
        <stop position="1">
          <color rgb="FF008A3E"/>
        </stop>
      </gradientFill>
    </fill>
    <fill>
      <gradientFill type="path" left="0.5" right="0.5" top="0.5" bottom="0.5">
        <stop position="0">
          <color theme="0"/>
        </stop>
        <stop position="1">
          <color rgb="FF008A3E"/>
        </stop>
      </gradientFill>
    </fill>
  </fills>
  <borders count="29">
    <border>
      <left/>
      <right/>
      <top/>
      <bottom/>
      <diagonal/>
    </border>
    <border>
      <left/>
      <right/>
      <top/>
      <bottom style="hair">
        <color rgb="FF92D050"/>
      </bottom>
      <diagonal/>
    </border>
    <border>
      <left/>
      <right/>
      <top style="hair">
        <color rgb="FF92D050"/>
      </top>
      <bottom style="hair">
        <color rgb="FF92D05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/>
      <top style="hair">
        <color rgb="FF92D050"/>
      </top>
      <bottom style="double">
        <color rgb="FF92D050"/>
      </bottom>
      <diagonal/>
    </border>
    <border>
      <left/>
      <right/>
      <top/>
      <bottom style="double">
        <color rgb="FF92D050"/>
      </bottom>
      <diagonal/>
    </border>
    <border>
      <left style="double">
        <color rgb="FF92D050"/>
      </left>
      <right style="hair">
        <color rgb="FF92D050"/>
      </right>
      <top style="double">
        <color rgb="FF92D050"/>
      </top>
      <bottom style="hair">
        <color rgb="FF92D050"/>
      </bottom>
      <diagonal/>
    </border>
    <border>
      <left style="hair">
        <color rgb="FF92D050"/>
      </left>
      <right style="double">
        <color rgb="FF92D050"/>
      </right>
      <top style="double">
        <color rgb="FF92D050"/>
      </top>
      <bottom style="hair">
        <color rgb="FF92D050"/>
      </bottom>
      <diagonal/>
    </border>
    <border>
      <left style="double">
        <color rgb="FF92D050"/>
      </left>
      <right style="hair">
        <color rgb="FF92D050"/>
      </right>
      <top style="double">
        <color rgb="FF92D050"/>
      </top>
      <bottom/>
      <diagonal/>
    </border>
    <border>
      <left style="hair">
        <color rgb="FF92D050"/>
      </left>
      <right style="hair">
        <color rgb="FF92D050"/>
      </right>
      <top style="double">
        <color rgb="FF92D050"/>
      </top>
      <bottom/>
      <diagonal/>
    </border>
    <border>
      <left style="hair">
        <color rgb="FF92D050"/>
      </left>
      <right style="double">
        <color rgb="FF92D050"/>
      </right>
      <top style="double">
        <color rgb="FF92D050"/>
      </top>
      <bottom/>
      <diagonal/>
    </border>
    <border>
      <left style="double">
        <color rgb="FF92D050"/>
      </left>
      <right style="hair">
        <color rgb="FF92D050"/>
      </right>
      <top style="hair">
        <color rgb="FF92D050"/>
      </top>
      <bottom style="hair">
        <color rgb="FF92D050"/>
      </bottom>
      <diagonal/>
    </border>
    <border>
      <left style="hair">
        <color rgb="FF92D050"/>
      </left>
      <right/>
      <top style="hair">
        <color rgb="FF92D050"/>
      </top>
      <bottom style="hair">
        <color rgb="FF92D050"/>
      </bottom>
      <diagonal/>
    </border>
    <border>
      <left style="hair">
        <color rgb="FF92D050"/>
      </left>
      <right style="hair">
        <color rgb="FF92D050"/>
      </right>
      <top style="double">
        <color rgb="FF92D050"/>
      </top>
      <bottom style="hair">
        <color rgb="FF92D050"/>
      </bottom>
      <diagonal/>
    </border>
    <border>
      <left style="double">
        <color rgb="FF92D050"/>
      </left>
      <right/>
      <top/>
      <bottom style="hair">
        <color rgb="FF92D050"/>
      </bottom>
      <diagonal/>
    </border>
    <border>
      <left style="hair">
        <color rgb="FF92D050"/>
      </left>
      <right style="hair">
        <color rgb="FF92D050"/>
      </right>
      <top style="hair">
        <color rgb="FF92D050"/>
      </top>
      <bottom style="hair">
        <color rgb="FF92D050"/>
      </bottom>
      <diagonal/>
    </border>
    <border>
      <left style="hair">
        <color rgb="FF92D050"/>
      </left>
      <right style="double">
        <color rgb="FF92D050"/>
      </right>
      <top style="hair">
        <color rgb="FF92D050"/>
      </top>
      <bottom style="hair">
        <color rgb="FF92D050"/>
      </bottom>
      <diagonal/>
    </border>
    <border>
      <left style="double">
        <color rgb="FF92D050"/>
      </left>
      <right/>
      <top style="hair">
        <color rgb="FF92D050"/>
      </top>
      <bottom style="hair">
        <color rgb="FF92D050"/>
      </bottom>
      <diagonal/>
    </border>
    <border>
      <left style="double">
        <color rgb="FF92D050"/>
      </left>
      <right/>
      <top style="hair">
        <color rgb="FF92D050"/>
      </top>
      <bottom/>
      <diagonal/>
    </border>
    <border>
      <left/>
      <right/>
      <top style="hair">
        <color rgb="FF92D050"/>
      </top>
      <bottom/>
      <diagonal/>
    </border>
    <border>
      <left style="hair">
        <color rgb="FF92D050"/>
      </left>
      <right/>
      <top style="double">
        <color rgb="FF92D050"/>
      </top>
      <bottom style="hair">
        <color rgb="FF92D050"/>
      </bottom>
      <diagonal/>
    </border>
    <border>
      <left style="double">
        <color rgb="FF92D050"/>
      </left>
      <right/>
      <top style="hair">
        <color rgb="FF92D050"/>
      </top>
      <bottom style="double">
        <color rgb="FF92D050"/>
      </bottom>
      <diagonal/>
    </border>
    <border>
      <left style="double">
        <color rgb="FF92D050"/>
      </left>
      <right style="hair">
        <color rgb="FF92D050"/>
      </right>
      <top style="hair">
        <color rgb="FF92D050"/>
      </top>
      <bottom style="double">
        <color rgb="FF92D050"/>
      </bottom>
      <diagonal/>
    </border>
    <border>
      <left style="hair">
        <color rgb="FF92D050"/>
      </left>
      <right style="hair">
        <color rgb="FF92D050"/>
      </right>
      <top style="hair">
        <color rgb="FF92D050"/>
      </top>
      <bottom style="double">
        <color rgb="FF92D050"/>
      </bottom>
      <diagonal/>
    </border>
    <border>
      <left style="hair">
        <color rgb="FF92D050"/>
      </left>
      <right style="double">
        <color rgb="FF92D050"/>
      </right>
      <top style="hair">
        <color rgb="FF92D050"/>
      </top>
      <bottom style="double">
        <color rgb="FF92D050"/>
      </bottom>
      <diagonal/>
    </border>
    <border>
      <left style="double">
        <color rgb="FF92D050"/>
      </left>
      <right/>
      <top style="double">
        <color rgb="FF92D050"/>
      </top>
      <bottom style="double">
        <color rgb="FF92D050"/>
      </bottom>
      <diagonal/>
    </border>
    <border>
      <left/>
      <right/>
      <top style="double">
        <color rgb="FF92D050"/>
      </top>
      <bottom style="double">
        <color rgb="FF92D050"/>
      </bottom>
      <diagonal/>
    </border>
    <border>
      <left/>
      <right style="double">
        <color rgb="FF92D050"/>
      </right>
      <top style="double">
        <color rgb="FF92D050"/>
      </top>
      <bottom style="double">
        <color rgb="FF92D050"/>
      </bottom>
      <diagonal/>
    </border>
    <border>
      <left/>
      <right style="hair">
        <color rgb="FF92D050"/>
      </right>
      <top style="hair">
        <color rgb="FF92D050"/>
      </top>
      <bottom style="hair">
        <color rgb="FF92D05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3" fillId="2" borderId="0" xfId="0" applyFont="1" applyFill="1" applyAlignment="1" applyProtection="1">
      <alignment shrinkToFit="1"/>
      <protection hidden="1"/>
    </xf>
    <xf numFmtId="0" fontId="2" fillId="2" borderId="0" xfId="0" applyFont="1" applyFill="1" applyAlignment="1" applyProtection="1">
      <alignment vertical="center" shrinkToFit="1"/>
      <protection hidden="1"/>
    </xf>
    <xf numFmtId="0" fontId="4" fillId="3" borderId="0" xfId="0" applyFont="1" applyFill="1" applyAlignment="1" applyProtection="1">
      <alignment shrinkToFit="1"/>
      <protection hidden="1"/>
    </xf>
    <xf numFmtId="0" fontId="3" fillId="3" borderId="0" xfId="0" applyFont="1" applyFill="1" applyAlignment="1" applyProtection="1">
      <alignment shrinkToFit="1"/>
    </xf>
    <xf numFmtId="0" fontId="2" fillId="2" borderId="2" xfId="0" applyFont="1" applyFill="1" applyBorder="1" applyAlignment="1" applyProtection="1">
      <alignment horizontal="right" vertical="center" shrinkToFit="1"/>
      <protection hidden="1"/>
    </xf>
    <xf numFmtId="0" fontId="2" fillId="2" borderId="3" xfId="0" applyFont="1" applyFill="1" applyBorder="1" applyAlignment="1" applyProtection="1">
      <alignment horizontal="center" vertical="center" shrinkToFit="1"/>
      <protection locked="0" hidden="1"/>
    </xf>
    <xf numFmtId="0" fontId="3" fillId="3" borderId="0" xfId="0" applyFont="1" applyFill="1" applyBorder="1" applyAlignment="1" applyProtection="1">
      <alignment shrinkToFit="1"/>
      <protection hidden="1"/>
    </xf>
    <xf numFmtId="165" fontId="3" fillId="3" borderId="0" xfId="0" applyNumberFormat="1" applyFont="1" applyFill="1" applyBorder="1" applyAlignment="1" applyProtection="1">
      <alignment vertical="center" shrinkToFit="1"/>
      <protection hidden="1"/>
    </xf>
    <xf numFmtId="165" fontId="2" fillId="3" borderId="0" xfId="0" applyNumberFormat="1" applyFont="1" applyFill="1" applyBorder="1" applyAlignment="1" applyProtection="1">
      <alignment vertical="center" shrinkToFit="1"/>
      <protection hidden="1"/>
    </xf>
    <xf numFmtId="0" fontId="2" fillId="2" borderId="1" xfId="0" applyFont="1" applyFill="1" applyBorder="1" applyAlignment="1" applyProtection="1">
      <alignment horizontal="center" vertical="center" shrinkToFit="1"/>
      <protection hidden="1"/>
    </xf>
    <xf numFmtId="0" fontId="9" fillId="7" borderId="8" xfId="0" applyFont="1" applyFill="1" applyBorder="1" applyAlignment="1" applyProtection="1">
      <alignment horizontal="center" vertical="center" shrinkToFit="1"/>
      <protection hidden="1"/>
    </xf>
    <xf numFmtId="0" fontId="9" fillId="7" borderId="9" xfId="0" applyFont="1" applyFill="1" applyBorder="1" applyAlignment="1" applyProtection="1">
      <alignment horizontal="center" vertical="center" shrinkToFit="1"/>
      <protection hidden="1"/>
    </xf>
    <xf numFmtId="0" fontId="9" fillId="7" borderId="10" xfId="0" applyFont="1" applyFill="1" applyBorder="1" applyAlignment="1" applyProtection="1">
      <alignment horizontal="center" vertical="center" shrinkToFit="1"/>
      <protection hidden="1"/>
    </xf>
    <xf numFmtId="0" fontId="11" fillId="3" borderId="6" xfId="0" applyFont="1" applyFill="1" applyBorder="1" applyAlignment="1" applyProtection="1">
      <alignment horizontal="right" vertical="center" shrinkToFit="1"/>
      <protection hidden="1"/>
    </xf>
    <xf numFmtId="0" fontId="11" fillId="3" borderId="13" xfId="0" applyFont="1" applyFill="1" applyBorder="1" applyAlignment="1" applyProtection="1">
      <alignment horizontal="right" vertical="center" shrinkToFit="1"/>
      <protection hidden="1"/>
    </xf>
    <xf numFmtId="0" fontId="11" fillId="3" borderId="7" xfId="0" applyFont="1" applyFill="1" applyBorder="1" applyAlignment="1" applyProtection="1">
      <alignment horizontal="right" vertical="center" shrinkToFit="1"/>
      <protection hidden="1"/>
    </xf>
    <xf numFmtId="168" fontId="11" fillId="3" borderId="15" xfId="0" applyNumberFormat="1" applyFont="1" applyFill="1" applyBorder="1" applyAlignment="1" applyProtection="1">
      <alignment horizontal="right" vertical="center" shrinkToFit="1"/>
      <protection hidden="1"/>
    </xf>
    <xf numFmtId="168" fontId="11" fillId="3" borderId="16" xfId="0" applyNumberFormat="1" applyFont="1" applyFill="1" applyBorder="1" applyAlignment="1" applyProtection="1">
      <alignment horizontal="right" vertical="center" shrinkToFit="1"/>
      <protection hidden="1"/>
    </xf>
    <xf numFmtId="0" fontId="10" fillId="7" borderId="14" xfId="0" applyFont="1" applyFill="1" applyBorder="1" applyAlignment="1" applyProtection="1">
      <alignment horizontal="right" vertical="center" shrinkToFit="1"/>
      <protection hidden="1"/>
    </xf>
    <xf numFmtId="0" fontId="10" fillId="7" borderId="1" xfId="0" applyFont="1" applyFill="1" applyBorder="1" applyAlignment="1" applyProtection="1">
      <alignment horizontal="right" vertical="center" shrinkToFit="1"/>
      <protection hidden="1"/>
    </xf>
    <xf numFmtId="0" fontId="11" fillId="3" borderId="11" xfId="0" applyFont="1" applyFill="1" applyBorder="1" applyAlignment="1" applyProtection="1">
      <alignment horizontal="right" vertical="center" shrinkToFit="1"/>
      <protection hidden="1"/>
    </xf>
    <xf numFmtId="0" fontId="11" fillId="3" borderId="15" xfId="0" applyFont="1" applyFill="1" applyBorder="1" applyAlignment="1" applyProtection="1">
      <alignment horizontal="right" vertical="center" shrinkToFit="1"/>
      <protection hidden="1"/>
    </xf>
    <xf numFmtId="0" fontId="11" fillId="3" borderId="16" xfId="0" applyFont="1" applyFill="1" applyBorder="1" applyAlignment="1" applyProtection="1">
      <alignment horizontal="right" vertical="center" shrinkToFit="1"/>
      <protection hidden="1"/>
    </xf>
    <xf numFmtId="0" fontId="10" fillId="7" borderId="17" xfId="0" applyFont="1" applyFill="1" applyBorder="1" applyAlignment="1" applyProtection="1">
      <alignment horizontal="right" vertical="center" shrinkToFit="1"/>
      <protection hidden="1"/>
    </xf>
    <xf numFmtId="9" fontId="10" fillId="7" borderId="2" xfId="0" applyNumberFormat="1" applyFont="1" applyFill="1" applyBorder="1" applyAlignment="1" applyProtection="1">
      <alignment horizontal="right" vertical="center" shrinkToFit="1"/>
      <protection hidden="1"/>
    </xf>
    <xf numFmtId="168" fontId="11" fillId="3" borderId="11" xfId="0" applyNumberFormat="1" applyFont="1" applyFill="1" applyBorder="1" applyAlignment="1" applyProtection="1">
      <alignment horizontal="right" vertical="center" shrinkToFit="1"/>
      <protection hidden="1"/>
    </xf>
    <xf numFmtId="0" fontId="10" fillId="7" borderId="2" xfId="0" applyNumberFormat="1" applyFont="1" applyFill="1" applyBorder="1" applyAlignment="1" applyProtection="1">
      <alignment horizontal="center" vertical="center" shrinkToFit="1"/>
      <protection locked="0" hidden="1"/>
    </xf>
    <xf numFmtId="1" fontId="11" fillId="3" borderId="11" xfId="0" applyNumberFormat="1" applyFont="1" applyFill="1" applyBorder="1" applyAlignment="1" applyProtection="1">
      <alignment horizontal="right" vertical="center" shrinkToFit="1"/>
      <protection hidden="1"/>
    </xf>
    <xf numFmtId="1" fontId="11" fillId="3" borderId="15" xfId="0" applyNumberFormat="1" applyFont="1" applyFill="1" applyBorder="1" applyAlignment="1" applyProtection="1">
      <alignment horizontal="right" vertical="center" shrinkToFit="1"/>
      <protection hidden="1"/>
    </xf>
    <xf numFmtId="1" fontId="11" fillId="3" borderId="16" xfId="0" applyNumberFormat="1" applyFont="1" applyFill="1" applyBorder="1" applyAlignment="1" applyProtection="1">
      <alignment horizontal="right" vertical="center" shrinkToFit="1"/>
      <protection hidden="1"/>
    </xf>
    <xf numFmtId="0" fontId="10" fillId="7" borderId="18" xfId="0" applyFont="1" applyFill="1" applyBorder="1" applyAlignment="1" applyProtection="1">
      <alignment horizontal="right" vertical="center" shrinkToFit="1"/>
      <protection hidden="1"/>
    </xf>
    <xf numFmtId="2" fontId="11" fillId="3" borderId="22" xfId="0" applyNumberFormat="1" applyFont="1" applyFill="1" applyBorder="1" applyAlignment="1" applyProtection="1">
      <alignment horizontal="right" vertical="center" shrinkToFit="1"/>
      <protection hidden="1"/>
    </xf>
    <xf numFmtId="2" fontId="11" fillId="3" borderId="23" xfId="0" applyNumberFormat="1" applyFont="1" applyFill="1" applyBorder="1" applyAlignment="1" applyProtection="1">
      <alignment horizontal="right" vertical="center" shrinkToFit="1"/>
      <protection hidden="1"/>
    </xf>
    <xf numFmtId="2" fontId="11" fillId="3" borderId="24" xfId="0" applyNumberFormat="1" applyFont="1" applyFill="1" applyBorder="1" applyAlignment="1" applyProtection="1">
      <alignment horizontal="right" vertical="center" shrinkToFit="1"/>
      <protection hidden="1"/>
    </xf>
    <xf numFmtId="0" fontId="2" fillId="3" borderId="0" xfId="0" applyFont="1" applyFill="1" applyAlignment="1" applyProtection="1">
      <alignment shrinkToFit="1"/>
    </xf>
    <xf numFmtId="0" fontId="2" fillId="3" borderId="0" xfId="0" applyFont="1" applyFill="1" applyBorder="1" applyAlignment="1" applyProtection="1">
      <alignment shrinkToFit="1"/>
      <protection hidden="1"/>
    </xf>
    <xf numFmtId="0" fontId="2" fillId="3" borderId="0" xfId="0" applyFont="1" applyFill="1" applyBorder="1" applyAlignment="1" applyProtection="1">
      <alignment horizontal="right" shrinkToFit="1"/>
      <protection hidden="1"/>
    </xf>
    <xf numFmtId="0" fontId="2" fillId="3" borderId="0" xfId="0" applyFont="1" applyFill="1" applyAlignment="1" applyProtection="1">
      <alignment shrinkToFit="1"/>
      <protection hidden="1"/>
    </xf>
    <xf numFmtId="0" fontId="3" fillId="3" borderId="0" xfId="0" applyFont="1" applyFill="1" applyAlignment="1" applyProtection="1">
      <alignment shrinkToFit="1"/>
      <protection hidden="1"/>
    </xf>
    <xf numFmtId="0" fontId="3" fillId="3" borderId="0" xfId="0" applyFont="1" applyFill="1" applyAlignment="1" applyProtection="1">
      <alignment horizontal="right" shrinkToFit="1"/>
      <protection hidden="1"/>
    </xf>
    <xf numFmtId="0" fontId="3" fillId="3" borderId="0" xfId="0" applyFont="1" applyFill="1" applyAlignment="1" applyProtection="1">
      <alignment horizontal="right" shrinkToFit="1"/>
    </xf>
    <xf numFmtId="0" fontId="4" fillId="3" borderId="0" xfId="0" applyFont="1" applyFill="1" applyAlignment="1" applyProtection="1">
      <alignment shrinkToFit="1"/>
    </xf>
    <xf numFmtId="0" fontId="10" fillId="7" borderId="19" xfId="0" applyFont="1" applyFill="1" applyBorder="1" applyAlignment="1" applyProtection="1">
      <alignment horizontal="center" vertical="center" shrinkToFit="1"/>
      <protection hidden="1"/>
    </xf>
    <xf numFmtId="0" fontId="9" fillId="7" borderId="6" xfId="0" applyFont="1" applyFill="1" applyBorder="1" applyAlignment="1" applyProtection="1">
      <alignment horizontal="center" vertical="center" shrinkToFit="1"/>
      <protection hidden="1"/>
    </xf>
    <xf numFmtId="0" fontId="9" fillId="7" borderId="7" xfId="0" applyFont="1" applyFill="1" applyBorder="1" applyAlignment="1" applyProtection="1">
      <alignment horizontal="center" vertical="center" shrinkToFit="1"/>
      <protection hidden="1"/>
    </xf>
    <xf numFmtId="0" fontId="10" fillId="7" borderId="11" xfId="0" quotePrefix="1" applyFont="1" applyFill="1" applyBorder="1" applyAlignment="1" applyProtection="1">
      <alignment horizontal="right" vertical="center" shrinkToFit="1"/>
      <protection hidden="1"/>
    </xf>
    <xf numFmtId="0" fontId="10" fillId="7" borderId="12" xfId="0" applyFont="1" applyFill="1" applyBorder="1" applyAlignment="1" applyProtection="1">
      <alignment horizontal="right" vertical="center" shrinkToFit="1"/>
      <protection hidden="1"/>
    </xf>
    <xf numFmtId="0" fontId="10" fillId="7" borderId="6" xfId="0" applyFont="1" applyFill="1" applyBorder="1" applyAlignment="1" applyProtection="1">
      <alignment horizontal="right" vertical="center" shrinkToFit="1"/>
      <protection hidden="1"/>
    </xf>
    <xf numFmtId="0" fontId="10" fillId="7" borderId="20" xfId="0" applyFont="1" applyFill="1" applyBorder="1" applyAlignment="1" applyProtection="1">
      <alignment horizontal="right" vertical="center" shrinkToFit="1"/>
      <protection hidden="1"/>
    </xf>
    <xf numFmtId="0" fontId="10" fillId="7" borderId="21" xfId="0" applyFont="1" applyFill="1" applyBorder="1" applyAlignment="1" applyProtection="1">
      <alignment horizontal="right" vertical="center" shrinkToFit="1"/>
      <protection hidden="1"/>
    </xf>
    <xf numFmtId="0" fontId="10" fillId="7" borderId="4" xfId="0" applyFont="1" applyFill="1" applyBorder="1" applyAlignment="1" applyProtection="1">
      <alignment horizontal="right" vertical="center" shrinkToFit="1"/>
      <protection hidden="1"/>
    </xf>
    <xf numFmtId="0" fontId="12" fillId="8" borderId="25" xfId="1" applyFont="1" applyFill="1" applyBorder="1" applyAlignment="1" applyProtection="1">
      <alignment horizontal="center" vertical="center" shrinkToFit="1"/>
      <protection hidden="1"/>
    </xf>
    <xf numFmtId="0" fontId="13" fillId="8" borderId="26" xfId="0" applyFont="1" applyFill="1" applyBorder="1" applyAlignment="1" applyProtection="1">
      <alignment horizontal="center" vertical="center" shrinkToFit="1"/>
      <protection hidden="1"/>
    </xf>
    <xf numFmtId="0" fontId="13" fillId="8" borderId="27" xfId="0" applyFont="1" applyFill="1" applyBorder="1" applyAlignment="1" applyProtection="1">
      <alignment horizontal="center" vertical="center" shrinkToFit="1"/>
      <protection hidden="1"/>
    </xf>
    <xf numFmtId="0" fontId="2" fillId="2" borderId="2" xfId="0" applyFont="1" applyFill="1" applyBorder="1" applyAlignment="1" applyProtection="1">
      <alignment horizontal="center" vertical="center" shrinkToFit="1"/>
      <protection hidden="1"/>
    </xf>
    <xf numFmtId="165" fontId="2" fillId="2" borderId="2" xfId="0" applyNumberFormat="1" applyFont="1" applyFill="1" applyBorder="1" applyAlignment="1" applyProtection="1">
      <alignment horizontal="center" vertical="center" shrinkToFit="1"/>
      <protection hidden="1"/>
    </xf>
    <xf numFmtId="0" fontId="5" fillId="2" borderId="1" xfId="0" applyFont="1" applyFill="1" applyBorder="1" applyAlignment="1" applyProtection="1">
      <alignment horizontal="center" vertical="center" shrinkToFit="1"/>
      <protection hidden="1"/>
    </xf>
    <xf numFmtId="0" fontId="6" fillId="5" borderId="0" xfId="0" applyFont="1" applyFill="1" applyBorder="1" applyAlignment="1" applyProtection="1">
      <alignment horizontal="center" shrinkToFit="1"/>
      <protection hidden="1"/>
    </xf>
    <xf numFmtId="0" fontId="6" fillId="5" borderId="5" xfId="0" applyFont="1" applyFill="1" applyBorder="1" applyAlignment="1" applyProtection="1">
      <alignment horizontal="center" shrinkToFit="1"/>
      <protection hidden="1"/>
    </xf>
    <xf numFmtId="166" fontId="2" fillId="2" borderId="2" xfId="0" applyNumberFormat="1" applyFont="1" applyFill="1" applyBorder="1" applyAlignment="1" applyProtection="1">
      <alignment horizontal="center" vertical="center" shrinkToFit="1"/>
      <protection hidden="1"/>
    </xf>
    <xf numFmtId="0" fontId="8" fillId="6" borderId="4" xfId="1" applyFont="1" applyFill="1" applyBorder="1" applyAlignment="1" applyProtection="1">
      <alignment horizontal="center" vertical="center" shrinkToFit="1"/>
      <protection locked="0" hidden="1"/>
    </xf>
    <xf numFmtId="167" fontId="2" fillId="2" borderId="5" xfId="0" applyNumberFormat="1" applyFont="1" applyFill="1" applyBorder="1" applyAlignment="1" applyProtection="1">
      <alignment horizontal="center" vertical="center" shrinkToFit="1"/>
      <protection hidden="1"/>
    </xf>
    <xf numFmtId="0" fontId="2" fillId="2" borderId="0" xfId="0" applyFont="1" applyFill="1" applyAlignment="1" applyProtection="1">
      <alignment horizontal="center" vertical="center" shrinkToFit="1"/>
      <protection hidden="1"/>
    </xf>
    <xf numFmtId="0" fontId="2" fillId="2" borderId="0" xfId="0" quotePrefix="1" applyFont="1" applyFill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shrinkToFit="1"/>
      <protection hidden="1"/>
    </xf>
    <xf numFmtId="164" fontId="2" fillId="4" borderId="0" xfId="0" applyNumberFormat="1" applyFont="1" applyFill="1" applyBorder="1" applyAlignment="1" applyProtection="1">
      <alignment horizontal="center" vertical="center" shrinkToFit="1"/>
      <protection hidden="1"/>
    </xf>
    <xf numFmtId="164" fontId="2" fillId="4" borderId="1" xfId="0" applyNumberFormat="1" applyFont="1" applyFill="1" applyBorder="1" applyAlignment="1" applyProtection="1">
      <alignment horizontal="center" vertical="center" shrinkToFit="1"/>
      <protection hidden="1"/>
    </xf>
    <xf numFmtId="0" fontId="10" fillId="7" borderId="17" xfId="0" quotePrefix="1" applyFont="1" applyFill="1" applyBorder="1" applyAlignment="1" applyProtection="1">
      <alignment horizontal="center" vertical="center" shrinkToFit="1"/>
      <protection hidden="1"/>
    </xf>
    <xf numFmtId="0" fontId="10" fillId="7" borderId="28" xfId="0" quotePrefix="1" applyFont="1" applyFill="1" applyBorder="1" applyAlignment="1" applyProtection="1">
      <alignment horizontal="center" vertical="center" shrinkToFit="1"/>
      <protection hidden="1"/>
    </xf>
    <xf numFmtId="0" fontId="11" fillId="3" borderId="15" xfId="0" applyNumberFormat="1" applyFont="1" applyFill="1" applyBorder="1" applyAlignment="1" applyProtection="1">
      <alignment horizontal="right" vertical="center" shrinkToFit="1"/>
      <protection hidden="1"/>
    </xf>
    <xf numFmtId="0" fontId="14" fillId="4" borderId="0" xfId="0" applyFont="1" applyFill="1" applyAlignment="1" applyProtection="1">
      <alignment horizontal="center" shrinkToFit="1"/>
      <protection hidden="1"/>
    </xf>
    <xf numFmtId="0" fontId="14" fillId="4" borderId="1" xfId="0" applyFont="1" applyFill="1" applyBorder="1" applyAlignment="1" applyProtection="1">
      <alignment horizontal="center" shrinkToFit="1"/>
      <protection hidden="1"/>
    </xf>
    <xf numFmtId="0" fontId="14" fillId="4" borderId="0" xfId="0" applyFont="1" applyFill="1" applyBorder="1" applyAlignment="1" applyProtection="1">
      <alignment horizontal="center" shrinkToFit="1"/>
      <protection hidden="1"/>
    </xf>
  </cellXfs>
  <cellStyles count="2">
    <cellStyle name="Hyperlink 2" xfId="1"/>
    <cellStyle name="عادي" xfId="0" builtinId="0"/>
  </cellStyles>
  <dxfs count="5"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400050</xdr:colOff>
      <xdr:row>0</xdr:row>
      <xdr:rowOff>12</xdr:rowOff>
    </xdr:from>
    <xdr:to>
      <xdr:col>10</xdr:col>
      <xdr:colOff>476251</xdr:colOff>
      <xdr:row>3</xdr:row>
      <xdr:rowOff>428</xdr:rowOff>
    </xdr:to>
    <xdr:pic>
      <xdr:nvPicPr>
        <xdr:cNvPr id="3" name="صورة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1899049" y="12"/>
          <a:ext cx="5734051" cy="1314866"/>
        </a:xfrm>
        <a:prstGeom prst="rect">
          <a:avLst/>
        </a:prstGeom>
        <a:ln>
          <a:noFill/>
        </a:ln>
        <a:effectLst>
          <a:glow rad="254000">
            <a:schemeClr val="bg1"/>
          </a:glow>
          <a:outerShdw dist="38100" sx="1000" sy="1000" algn="tl" rotWithShape="0">
            <a:srgbClr val="005426"/>
          </a:outerShdw>
          <a:reflection stA="50000" dir="5400000" sy="-100000" algn="bl" rotWithShape="0"/>
          <a:softEdge rad="0"/>
        </a:effectLst>
        <a:scene3d>
          <a:camera prst="perspectiveHeroicExtremeLeftFacing"/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  <xdr:twoCellAnchor editAs="oneCell">
    <xdr:from>
      <xdr:col>11</xdr:col>
      <xdr:colOff>381000</xdr:colOff>
      <xdr:row>0</xdr:row>
      <xdr:rowOff>0</xdr:rowOff>
    </xdr:from>
    <xdr:to>
      <xdr:col>17</xdr:col>
      <xdr:colOff>400050</xdr:colOff>
      <xdr:row>2</xdr:row>
      <xdr:rowOff>151165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5374425" y="0"/>
          <a:ext cx="5676900" cy="1303690"/>
        </a:xfrm>
        <a:prstGeom prst="rect">
          <a:avLst/>
        </a:prstGeom>
        <a:ln>
          <a:noFill/>
        </a:ln>
        <a:effectLst>
          <a:glow rad="254000">
            <a:schemeClr val="bg1"/>
          </a:glow>
          <a:outerShdw dist="50800" sx="1000" sy="1000" algn="ctr" rotWithShape="0">
            <a:srgbClr val="005426"/>
          </a:outerShdw>
          <a:reflection blurRad="6350" stA="50000" endA="300" dir="5400000" sy="-100000" algn="bl" rotWithShape="0"/>
        </a:effectLst>
        <a:scene3d>
          <a:camera prst="perspectiveHeroicExtremeRightFacing"/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  <xdr:oneCellAnchor>
    <xdr:from>
      <xdr:col>4</xdr:col>
      <xdr:colOff>0</xdr:colOff>
      <xdr:row>4</xdr:row>
      <xdr:rowOff>459317</xdr:rowOff>
    </xdr:from>
    <xdr:ext cx="13057909" cy="1188000"/>
    <xdr:sp macro="" textlink="">
      <xdr:nvSpPr>
        <xdr:cNvPr id="5" name="مربع نص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1338179000" y="2173817"/>
          <a:ext cx="13057909" cy="1188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 rtl="1"/>
          <a:r>
            <a:rPr lang="ar-SA" sz="4000" b="1" cap="none" spc="0" baseline="0">
              <a:ln w="22225">
                <a:solidFill>
                  <a:schemeClr val="tx1"/>
                </a:solidFill>
                <a:prstDash val="solid"/>
              </a:ln>
              <a:solidFill>
                <a:schemeClr val="accent6">
                  <a:lumMod val="75000"/>
                </a:schemeClr>
              </a:solidFill>
              <a:effectLst/>
              <a:latin typeface="Traditional Arabic" pitchFamily="18" charset="-78"/>
              <a:cs typeface="Traditional Arabic" pitchFamily="18" charset="-78"/>
            </a:rPr>
            <a:t>سلم الرواتب الجديد لموظفي البريد السعودي 1438هـ  تحديث 2018</a:t>
          </a:r>
        </a:p>
        <a:p>
          <a:pPr algn="ctr" rtl="1"/>
          <a:endParaRPr lang="en-US" sz="4000" b="1" cap="none" spc="0">
            <a:ln w="22225">
              <a:solidFill>
                <a:schemeClr val="tx1"/>
              </a:solidFill>
              <a:prstDash val="solid"/>
            </a:ln>
            <a:solidFill>
              <a:schemeClr val="accent6">
                <a:lumMod val="75000"/>
              </a:schemeClr>
            </a:solidFill>
            <a:effectLst/>
            <a:latin typeface="Traditional Arabic" pitchFamily="18" charset="-78"/>
            <a:cs typeface="Traditional Arabic" pitchFamily="18" charset="-78"/>
          </a:endParaRPr>
        </a:p>
      </xdr:txBody>
    </xdr:sp>
    <xdr:clientData/>
  </xdr:oneCellAnchor>
  <xdr:twoCellAnchor editAs="oneCell">
    <xdr:from>
      <xdr:col>9</xdr:col>
      <xdr:colOff>537634</xdr:colOff>
      <xdr:row>0</xdr:row>
      <xdr:rowOff>1</xdr:rowOff>
    </xdr:from>
    <xdr:to>
      <xdr:col>12</xdr:col>
      <xdr:colOff>366184</xdr:colOff>
      <xdr:row>4</xdr:row>
      <xdr:rowOff>230717</xdr:rowOff>
    </xdr:to>
    <xdr:pic>
      <xdr:nvPicPr>
        <xdr:cNvPr id="6" name="صورة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0123166" y="1"/>
          <a:ext cx="2657475" cy="193569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glow rad="228600">
            <a:srgbClr val="00B050">
              <a:alpha val="40000"/>
            </a:srgbClr>
          </a:glow>
          <a:reflection blurRad="12700" stA="38000" endPos="28000" dist="5000" dir="5400000" sy="-100000" algn="bl" rotWithShape="0"/>
        </a:effec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190500</xdr:rowOff>
        </xdr:from>
        <xdr:to>
          <xdr:col>0</xdr:col>
          <xdr:colOff>628650</xdr:colOff>
          <xdr:row>1</xdr:row>
          <xdr:rowOff>390525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73152" tIns="59436" rIns="73152" bIns="59436" anchor="ctr" upright="1"/>
            <a:lstStyle/>
            <a:p>
              <a:pPr algn="ctr" rtl="0">
                <a:defRPr sz="1000"/>
              </a:pPr>
              <a:r>
                <a:rPr lang="en-US" sz="36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&gt;&gt;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593;&#1610;&#1587;&#1609;\Desktop\&#1585;&#1587;&#1605;&#1610;&#1575;&#1578;%20&#1605;&#1581;&#1575;&#1601;&#1592;&#1577;%20&#1575;&#1604;&#1575;&#1581;&#1587;&#1575;&#1569;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تعويض اعياد"/>
      <sheetName val="البريد السعودي"/>
      <sheetName val="البريد السعودي (3)"/>
      <sheetName val="رصيد المسائية للاظطررية2"/>
      <sheetName val="موظفي رسميات الفترة المسائية"/>
      <sheetName val="الفروقات لموظفي البريد السوعودي"/>
      <sheetName val="رسم بياني الرسميات الوارد خارج "/>
      <sheetName val="الوارد من الخارج"/>
      <sheetName val="التسليم النهائي (2)"/>
      <sheetName val="التسليم النهائي"/>
      <sheetName val="ورقة1 (3)"/>
      <sheetName val="بيان الموظفين"/>
      <sheetName val="موظفين البريد الرسمي"/>
      <sheetName val="ورقة1 (2)"/>
      <sheetName val="الاستجوابات"/>
      <sheetName val="تأخير"/>
      <sheetName val="غياب"/>
      <sheetName val="خروج بدون اذن"/>
      <sheetName val="اجابة مكتب المورد"/>
      <sheetName val="كشف مراجعة"/>
      <sheetName val="التعويض"/>
      <sheetName val="الاظطرارية"/>
      <sheetName val="عادية"/>
      <sheetName val="ورقة5"/>
      <sheetName val="تقارير الموظفين"/>
      <sheetName val="السجل المدني للموظفين"/>
      <sheetName val="تحويلات البريد"/>
      <sheetName val="ارقام الدوائر في الشبكة"/>
      <sheetName val="صناديق"/>
      <sheetName val="واصل الريفي"/>
      <sheetName val="رقم الموظف في الشبكة"/>
      <sheetName val="تدوير الموظفين"/>
      <sheetName val="نموذج بيان قيد الصادرة"/>
      <sheetName val="نوذج الاستأذان"/>
      <sheetName val="ارقام مكاتب البريد"/>
      <sheetName val="66"/>
      <sheetName val="ورقة10"/>
      <sheetName val="ورقة1"/>
      <sheetName val="ورقة2"/>
      <sheetName val="ورقة4"/>
      <sheetName val="ورقة3"/>
      <sheetName val="التقويم"/>
      <sheetName val="1432"/>
      <sheetName val="1431"/>
      <sheetName val="رصيد المسائية للاظطررية"/>
      <sheetName val="رصيد المسائية للاظطررية (2)"/>
      <sheetName val="ورقة6"/>
      <sheetName val=" تحويل التاريخ"/>
      <sheetName val="البريد السعودي (2)"/>
      <sheetName val="ورقة9"/>
      <sheetName val="ورقة11"/>
      <sheetName val="ورقة12"/>
      <sheetName val="ورقة13"/>
      <sheetName val="المندوبين"/>
      <sheetName val="استعلام عن مندوب"/>
      <sheetName val="استعلام عن مندوب (2)"/>
      <sheetName val="رسميات محافظة الاحساء4"/>
    </sheetNames>
    <definedNames>
      <definedName name="البريدالسعودي3_زر3_انقر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1">
          <cell r="B1" t="str">
            <v>اسم الادارة</v>
          </cell>
          <cell r="C1" t="str">
            <v>رقم الادارة</v>
          </cell>
          <cell r="D1" t="str">
            <v>رقم الادارة بالموحد</v>
          </cell>
          <cell r="E1" t="str">
            <v>اسم المندوب</v>
          </cell>
          <cell r="F1" t="str">
            <v>السجل المدني</v>
          </cell>
          <cell r="G1" t="str">
            <v>الهاتف</v>
          </cell>
          <cell r="H1" t="str">
            <v>الجوال</v>
          </cell>
          <cell r="I1" t="str">
            <v>من تاريخ</v>
          </cell>
          <cell r="J1" t="str">
            <v>الى تاريخ</v>
          </cell>
          <cell r="K1" t="str">
            <v>2 المندوب</v>
          </cell>
          <cell r="L1" t="str">
            <v>2 سجل المدني</v>
          </cell>
          <cell r="M1" t="str">
            <v>2-الهاتف</v>
          </cell>
          <cell r="N1" t="str">
            <v>2-الجوال</v>
          </cell>
          <cell r="O1" t="str">
            <v>2-من تاريخ</v>
          </cell>
          <cell r="P1" t="str">
            <v>2-الى تاريخ</v>
          </cell>
          <cell r="Q1" t="str">
            <v>3 المندوب</v>
          </cell>
          <cell r="R1" t="str">
            <v>3 سجل المدني</v>
          </cell>
          <cell r="S1" t="str">
            <v>3-الهاتف</v>
          </cell>
          <cell r="T1" t="str">
            <v>3-الجوال</v>
          </cell>
          <cell r="U1" t="str">
            <v>3-من تاريخ</v>
          </cell>
          <cell r="V1" t="str">
            <v>3-الى تاريخ</v>
          </cell>
          <cell r="W1" t="str">
            <v>4 المندوب</v>
          </cell>
          <cell r="X1" t="str">
            <v>4- سجل المدني</v>
          </cell>
          <cell r="Y1" t="str">
            <v>4-الهاتف</v>
          </cell>
          <cell r="Z1" t="str">
            <v>4-الجوال</v>
          </cell>
          <cell r="AA1" t="str">
            <v>4-من تاريخ</v>
          </cell>
          <cell r="AB1" t="str">
            <v>4-الى تاريخ</v>
          </cell>
          <cell r="AC1" t="str">
            <v>5 المندوب</v>
          </cell>
          <cell r="AD1" t="str">
            <v>5- سجل المدني</v>
          </cell>
          <cell r="AE1" t="str">
            <v>5-الهاتف</v>
          </cell>
          <cell r="AF1" t="str">
            <v>5-الجوال</v>
          </cell>
          <cell r="AG1" t="str">
            <v>5-من تاريخ</v>
          </cell>
          <cell r="AH1" t="str">
            <v>5-الى تاريخ</v>
          </cell>
          <cell r="AI1" t="str">
            <v>6 المندوب</v>
          </cell>
          <cell r="AJ1" t="str">
            <v>6- سجل المدني</v>
          </cell>
          <cell r="AK1" t="str">
            <v>6-الهاتف</v>
          </cell>
          <cell r="AL1" t="str">
            <v>6-الجوال</v>
          </cell>
          <cell r="AM1" t="str">
            <v>6-من تاريخ</v>
          </cell>
          <cell r="AN1" t="str">
            <v>6-الى تاريخ</v>
          </cell>
          <cell r="AO1" t="str">
            <v>7 المندوب</v>
          </cell>
          <cell r="AP1" t="str">
            <v>7- سجل المدني</v>
          </cell>
          <cell r="AQ1" t="str">
            <v>7-الهاتف</v>
          </cell>
          <cell r="AR1" t="str">
            <v>7-الجوال</v>
          </cell>
          <cell r="AS1" t="str">
            <v>7-من تاريخ</v>
          </cell>
          <cell r="AT1" t="str">
            <v>7-الى تاريخ</v>
          </cell>
          <cell r="AU1" t="str">
            <v>8 المندوب</v>
          </cell>
          <cell r="AV1" t="str">
            <v>8- سجل المدني</v>
          </cell>
          <cell r="AW1" t="str">
            <v>8-الهاتف</v>
          </cell>
          <cell r="AX1" t="str">
            <v>8-الجوال</v>
          </cell>
          <cell r="AY1" t="str">
            <v>8-من تاريخ</v>
          </cell>
          <cell r="AZ1" t="str">
            <v>8-الى تاريخ</v>
          </cell>
        </row>
        <row r="2">
          <cell r="A2">
            <v>1</v>
          </cell>
          <cell r="B2" t="str">
            <v>المحكمة العامة</v>
          </cell>
          <cell r="C2">
            <v>1</v>
          </cell>
          <cell r="D2">
            <v>48</v>
          </cell>
          <cell r="E2" t="str">
            <v>احمد محمد السعيد</v>
          </cell>
          <cell r="F2">
            <v>10417514478</v>
          </cell>
          <cell r="G2">
            <v>5861016</v>
          </cell>
          <cell r="H2">
            <v>505962645</v>
          </cell>
          <cell r="I2">
            <v>41227</v>
          </cell>
          <cell r="J2">
            <v>41256</v>
          </cell>
          <cell r="K2" t="str">
            <v>ابراهيم حمود الحسن</v>
          </cell>
          <cell r="L2">
            <v>1020597892</v>
          </cell>
          <cell r="M2">
            <v>5861016</v>
          </cell>
          <cell r="N2">
            <v>505936542</v>
          </cell>
          <cell r="O2">
            <v>41227</v>
          </cell>
          <cell r="P2">
            <v>41582</v>
          </cell>
          <cell r="Q2" t="str">
            <v>يوسف احمد بو جليع</v>
          </cell>
          <cell r="R2">
            <v>1022962680</v>
          </cell>
          <cell r="S2">
            <v>5861016</v>
          </cell>
          <cell r="T2">
            <v>506900704</v>
          </cell>
          <cell r="U2">
            <v>41227</v>
          </cell>
          <cell r="V2">
            <v>41582</v>
          </cell>
          <cell r="W2" t="str">
            <v>سامي احمد الوحيمد</v>
          </cell>
          <cell r="X2">
            <v>1048078909</v>
          </cell>
          <cell r="Y2">
            <v>5861016</v>
          </cell>
          <cell r="Z2">
            <v>5042925018</v>
          </cell>
          <cell r="AA2">
            <v>41227</v>
          </cell>
          <cell r="AB2">
            <v>41582</v>
          </cell>
        </row>
        <row r="3">
          <cell r="A3">
            <v>2</v>
          </cell>
          <cell r="B3" t="str">
            <v>كتابة عدل الاولى</v>
          </cell>
          <cell r="C3">
            <v>2</v>
          </cell>
          <cell r="E3" t="str">
            <v>ابراهيم خليل الجوف</v>
          </cell>
          <cell r="F3">
            <v>1020048722</v>
          </cell>
          <cell r="G3">
            <v>5850652</v>
          </cell>
          <cell r="H3">
            <v>509213319</v>
          </cell>
          <cell r="K3" t="str">
            <v>احمد بندر الحربي</v>
          </cell>
          <cell r="L3">
            <v>1079785307</v>
          </cell>
          <cell r="M3">
            <v>5850652</v>
          </cell>
          <cell r="N3">
            <v>542998835</v>
          </cell>
        </row>
        <row r="4">
          <cell r="A4">
            <v>3</v>
          </cell>
          <cell r="B4" t="str">
            <v>بيت الشباب</v>
          </cell>
          <cell r="C4">
            <v>3</v>
          </cell>
          <cell r="D4">
            <v>102</v>
          </cell>
          <cell r="E4" t="str">
            <v>راشد طامي الهزاع</v>
          </cell>
          <cell r="F4">
            <v>1010990123</v>
          </cell>
          <cell r="G4">
            <v>5800028</v>
          </cell>
          <cell r="H4">
            <v>504934272</v>
          </cell>
          <cell r="I4">
            <v>41227</v>
          </cell>
          <cell r="J4">
            <v>41582</v>
          </cell>
          <cell r="K4" t="str">
            <v>محمد خالد الحنوط</v>
          </cell>
          <cell r="L4">
            <v>1016152231</v>
          </cell>
          <cell r="M4">
            <v>58000700</v>
          </cell>
          <cell r="N4">
            <v>567188143</v>
          </cell>
          <cell r="O4">
            <v>41227</v>
          </cell>
          <cell r="P4">
            <v>41582</v>
          </cell>
          <cell r="Q4" t="str">
            <v>وليد سفر الخماس</v>
          </cell>
          <cell r="R4">
            <v>1038865398</v>
          </cell>
          <cell r="S4">
            <v>5800700</v>
          </cell>
          <cell r="T4">
            <v>555935911</v>
          </cell>
          <cell r="U4">
            <v>41227</v>
          </cell>
          <cell r="V4">
            <v>41582</v>
          </cell>
        </row>
        <row r="5">
          <cell r="A5">
            <v>4</v>
          </cell>
          <cell r="B5" t="str">
            <v>المحكمة الجزئيه</v>
          </cell>
          <cell r="C5">
            <v>4</v>
          </cell>
          <cell r="D5">
            <v>48</v>
          </cell>
          <cell r="E5" t="str">
            <v>وليد ناصر الملحم</v>
          </cell>
          <cell r="F5">
            <v>1042124618</v>
          </cell>
          <cell r="G5">
            <v>5817750</v>
          </cell>
          <cell r="H5">
            <v>505928570</v>
          </cell>
          <cell r="K5" t="str">
            <v>محمد خليفة البصيلان</v>
          </cell>
          <cell r="L5">
            <v>1045262845</v>
          </cell>
          <cell r="M5">
            <v>5817750</v>
          </cell>
          <cell r="N5">
            <v>501102386</v>
          </cell>
          <cell r="Q5" t="str">
            <v>عبدالله خليفة الفريح</v>
          </cell>
          <cell r="R5">
            <v>1023268301</v>
          </cell>
          <cell r="S5">
            <v>5817750</v>
          </cell>
          <cell r="T5">
            <v>551644452</v>
          </cell>
          <cell r="U5">
            <v>41227</v>
          </cell>
        </row>
        <row r="6">
          <cell r="A6">
            <v>5</v>
          </cell>
          <cell r="B6" t="str">
            <v>الدعوة والارشاد</v>
          </cell>
        </row>
        <row r="7">
          <cell r="A7">
            <v>6</v>
          </cell>
          <cell r="B7" t="str">
            <v>مكافحة التسول بالاحساء</v>
          </cell>
          <cell r="C7">
            <v>6</v>
          </cell>
          <cell r="D7">
            <v>19</v>
          </cell>
          <cell r="E7" t="str">
            <v>سامي عبد الله العبد الرحمن</v>
          </cell>
          <cell r="F7">
            <v>1023655721</v>
          </cell>
          <cell r="G7">
            <v>5750838</v>
          </cell>
          <cell r="H7">
            <v>504920322</v>
          </cell>
          <cell r="I7">
            <v>41227</v>
          </cell>
          <cell r="J7">
            <v>41582</v>
          </cell>
          <cell r="K7" t="str">
            <v>عبد الله عبد الرحمن الفضلي</v>
          </cell>
          <cell r="L7">
            <v>1071863466</v>
          </cell>
          <cell r="M7">
            <v>5750838</v>
          </cell>
          <cell r="N7">
            <v>501260069</v>
          </cell>
          <cell r="O7">
            <v>41227</v>
          </cell>
          <cell r="P7">
            <v>41582</v>
          </cell>
          <cell r="Q7" t="str">
            <v>جاسم كاظم المخدير</v>
          </cell>
          <cell r="R7">
            <v>1018621233</v>
          </cell>
          <cell r="S7">
            <v>5750838</v>
          </cell>
          <cell r="T7">
            <v>552813687</v>
          </cell>
          <cell r="U7">
            <v>41227</v>
          </cell>
          <cell r="V7">
            <v>41582</v>
          </cell>
          <cell r="W7" t="str">
            <v>خالد مسفر المسفر</v>
          </cell>
          <cell r="X7">
            <v>1003841119</v>
          </cell>
          <cell r="Y7">
            <v>5750838</v>
          </cell>
          <cell r="Z7">
            <v>560440939</v>
          </cell>
        </row>
        <row r="8">
          <cell r="A8">
            <v>7</v>
          </cell>
          <cell r="B8" t="str">
            <v>المعهد الثانوي الصناعي الاول</v>
          </cell>
          <cell r="C8">
            <v>7</v>
          </cell>
          <cell r="E8" t="str">
            <v>احمد حسين العبدالله</v>
          </cell>
          <cell r="F8">
            <v>1015334574</v>
          </cell>
          <cell r="H8">
            <v>568587857</v>
          </cell>
        </row>
        <row r="9">
          <cell r="A9">
            <v>8</v>
          </cell>
          <cell r="B9" t="str">
            <v>الشؤان الفنيه بالحرس الوطني</v>
          </cell>
          <cell r="C9">
            <v>8</v>
          </cell>
          <cell r="D9">
            <v>103</v>
          </cell>
          <cell r="E9" t="str">
            <v>عبد الرؤوف الهلال</v>
          </cell>
          <cell r="F9">
            <v>1005612757</v>
          </cell>
          <cell r="G9">
            <v>5923124</v>
          </cell>
          <cell r="H9">
            <v>505934194</v>
          </cell>
        </row>
        <row r="10">
          <cell r="A10">
            <v>9</v>
          </cell>
          <cell r="B10" t="str">
            <v>كليه الشريعه  بالاحساء</v>
          </cell>
          <cell r="C10">
            <v>9</v>
          </cell>
          <cell r="D10">
            <v>8</v>
          </cell>
          <cell r="E10" t="str">
            <v>عبد الله سعد الخوفي</v>
          </cell>
          <cell r="F10">
            <v>1015378514</v>
          </cell>
          <cell r="H10">
            <v>504921355</v>
          </cell>
          <cell r="I10">
            <v>41227</v>
          </cell>
          <cell r="J10">
            <v>41582</v>
          </cell>
          <cell r="K10" t="str">
            <v>ابراهيم سعد العصيمي</v>
          </cell>
          <cell r="L10">
            <v>1010896866</v>
          </cell>
          <cell r="M10">
            <v>5820441</v>
          </cell>
          <cell r="N10">
            <v>504922420</v>
          </cell>
          <cell r="Q10" t="str">
            <v>عبدالرحمن سعد القصيمي</v>
          </cell>
          <cell r="R10">
            <v>100970059</v>
          </cell>
          <cell r="S10">
            <v>5820441</v>
          </cell>
          <cell r="T10">
            <v>503931335</v>
          </cell>
          <cell r="U10">
            <v>41227</v>
          </cell>
          <cell r="V10">
            <v>41582</v>
          </cell>
          <cell r="W10" t="str">
            <v>عبدالله محمد الدوسري</v>
          </cell>
          <cell r="X10">
            <v>1015151788</v>
          </cell>
          <cell r="Y10">
            <v>5820441</v>
          </cell>
          <cell r="Z10">
            <v>502963874</v>
          </cell>
        </row>
        <row r="11">
          <cell r="A11">
            <v>10</v>
          </cell>
          <cell r="B11" t="str">
            <v>المعهد العلمي بالاحساء</v>
          </cell>
          <cell r="C11">
            <v>10</v>
          </cell>
          <cell r="D11">
            <v>8</v>
          </cell>
          <cell r="E11" t="str">
            <v>احمد علي الخميس</v>
          </cell>
          <cell r="F11">
            <v>1002572608</v>
          </cell>
          <cell r="G11">
            <v>5877221</v>
          </cell>
          <cell r="H11">
            <v>556922000</v>
          </cell>
          <cell r="I11">
            <v>41227</v>
          </cell>
          <cell r="J11">
            <v>41582</v>
          </cell>
          <cell r="K11" t="str">
            <v>فيصل عبد الرحمن الحجي</v>
          </cell>
          <cell r="L11">
            <v>1061627608</v>
          </cell>
          <cell r="M11">
            <v>5877221</v>
          </cell>
          <cell r="N11">
            <v>504924508</v>
          </cell>
          <cell r="O11">
            <v>41227</v>
          </cell>
          <cell r="P11">
            <v>41582</v>
          </cell>
          <cell r="Q11" t="str">
            <v>حمد عبد الله المويجد</v>
          </cell>
          <cell r="R11">
            <v>1017222983</v>
          </cell>
          <cell r="S11">
            <v>5877221</v>
          </cell>
          <cell r="T11">
            <v>554097091</v>
          </cell>
          <cell r="U11">
            <v>41227</v>
          </cell>
          <cell r="V11">
            <v>41582</v>
          </cell>
          <cell r="W11" t="str">
            <v>عبد اللطيف صالح السعيد</v>
          </cell>
          <cell r="X11">
            <v>1016897835</v>
          </cell>
          <cell r="Y11">
            <v>5877221</v>
          </cell>
          <cell r="Z11">
            <v>546658443</v>
          </cell>
          <cell r="AA11">
            <v>41227</v>
          </cell>
          <cell r="AB11">
            <v>41582</v>
          </cell>
        </row>
        <row r="12">
          <cell r="A12">
            <v>11</v>
          </cell>
          <cell r="B12" t="str">
            <v>امن الطرق بالاحساء</v>
          </cell>
          <cell r="C12">
            <v>11</v>
          </cell>
          <cell r="D12">
            <v>55</v>
          </cell>
          <cell r="E12" t="str">
            <v>سمير شعيب بو شعيب</v>
          </cell>
          <cell r="F12">
            <v>1011815048</v>
          </cell>
          <cell r="G12">
            <v>5929478</v>
          </cell>
          <cell r="H12">
            <v>50008780</v>
          </cell>
          <cell r="I12">
            <v>41227</v>
          </cell>
          <cell r="J12">
            <v>41582</v>
          </cell>
          <cell r="K12" t="str">
            <v>عبد العزيز سعود الاحمد</v>
          </cell>
          <cell r="L12">
            <v>1005828429</v>
          </cell>
          <cell r="M12">
            <v>5922199</v>
          </cell>
          <cell r="N12">
            <v>503854321</v>
          </cell>
          <cell r="O12">
            <v>41227</v>
          </cell>
          <cell r="P12">
            <v>41582</v>
          </cell>
          <cell r="Q12" t="str">
            <v>ابراهيم حمد النخيلان</v>
          </cell>
          <cell r="R12">
            <v>1006746034</v>
          </cell>
          <cell r="S12">
            <v>5922199</v>
          </cell>
          <cell r="T12">
            <v>501399957</v>
          </cell>
          <cell r="U12">
            <v>41227</v>
          </cell>
          <cell r="V12">
            <v>41582</v>
          </cell>
          <cell r="W12" t="str">
            <v>احمد عبد الله احمد المطير</v>
          </cell>
          <cell r="X12">
            <v>1013364946</v>
          </cell>
          <cell r="Y12">
            <v>5921469</v>
          </cell>
          <cell r="Z12">
            <v>547699977</v>
          </cell>
          <cell r="AA12">
            <v>41227</v>
          </cell>
          <cell r="AB12">
            <v>41582</v>
          </cell>
          <cell r="AC12" t="str">
            <v>وليد محمد علي بوعبيد</v>
          </cell>
          <cell r="AD12">
            <v>1018958403</v>
          </cell>
          <cell r="AE12">
            <v>5921469</v>
          </cell>
          <cell r="AF12">
            <v>555932545</v>
          </cell>
          <cell r="AG12">
            <v>41227</v>
          </cell>
          <cell r="AH12">
            <v>41582</v>
          </cell>
          <cell r="AI12" t="str">
            <v>بندر عبد العزيز الوسمي</v>
          </cell>
          <cell r="AJ12">
            <v>1023954041</v>
          </cell>
          <cell r="AK12">
            <v>5921469</v>
          </cell>
          <cell r="AL12">
            <v>553933330</v>
          </cell>
        </row>
        <row r="13">
          <cell r="A13">
            <v>12</v>
          </cell>
          <cell r="B13" t="str">
            <v>مركز التاهيل الشامل للمعوقين بالاحساء</v>
          </cell>
          <cell r="C13">
            <v>12</v>
          </cell>
          <cell r="D13">
            <v>19</v>
          </cell>
          <cell r="E13" t="str">
            <v>احمد عبد الله البطي</v>
          </cell>
          <cell r="F13">
            <v>1013477011</v>
          </cell>
          <cell r="G13">
            <v>5921460</v>
          </cell>
          <cell r="H13">
            <v>540340711</v>
          </cell>
          <cell r="I13">
            <v>41227</v>
          </cell>
          <cell r="J13">
            <v>41582</v>
          </cell>
          <cell r="K13" t="str">
            <v>احمد عايش بو رشيد</v>
          </cell>
          <cell r="L13">
            <v>1055244774</v>
          </cell>
          <cell r="M13">
            <v>5921460</v>
          </cell>
          <cell r="N13">
            <v>506880809</v>
          </cell>
          <cell r="O13">
            <v>41227</v>
          </cell>
          <cell r="P13">
            <v>41582</v>
          </cell>
          <cell r="Q13" t="str">
            <v>فهد صالح الحسين</v>
          </cell>
          <cell r="R13">
            <v>1016673475</v>
          </cell>
          <cell r="S13">
            <v>5921460</v>
          </cell>
          <cell r="T13">
            <v>594647777</v>
          </cell>
          <cell r="U13">
            <v>41227</v>
          </cell>
          <cell r="V13">
            <v>41582</v>
          </cell>
          <cell r="W13" t="str">
            <v>علي حسين السلطان</v>
          </cell>
          <cell r="X13">
            <v>1012836985</v>
          </cell>
          <cell r="Y13">
            <v>5921460</v>
          </cell>
          <cell r="Z13">
            <v>505939722</v>
          </cell>
          <cell r="AA13">
            <v>41227</v>
          </cell>
          <cell r="AB13">
            <v>41582</v>
          </cell>
        </row>
        <row r="14">
          <cell r="A14">
            <v>13</v>
          </cell>
          <cell r="B14" t="str">
            <v>فرع وزارة التجاره بالاحساء</v>
          </cell>
          <cell r="C14">
            <v>13</v>
          </cell>
          <cell r="D14">
            <v>31</v>
          </cell>
          <cell r="E14" t="str">
            <v>محمد علي الناصر</v>
          </cell>
          <cell r="F14">
            <v>1027646353</v>
          </cell>
          <cell r="G14">
            <v>5821588</v>
          </cell>
          <cell r="H14">
            <v>500890390</v>
          </cell>
          <cell r="I14">
            <v>41227</v>
          </cell>
          <cell r="J14">
            <v>41582</v>
          </cell>
          <cell r="K14" t="str">
            <v>جاسم محمد الحماده</v>
          </cell>
          <cell r="L14">
            <v>1009054790</v>
          </cell>
          <cell r="M14">
            <v>5821588</v>
          </cell>
          <cell r="N14">
            <v>557488890</v>
          </cell>
          <cell r="O14">
            <v>41227</v>
          </cell>
          <cell r="P14">
            <v>41582</v>
          </cell>
        </row>
        <row r="15">
          <cell r="A15">
            <v>14</v>
          </cell>
          <cell r="B15" t="str">
            <v>وزارة الاعلام</v>
          </cell>
          <cell r="C15">
            <v>14</v>
          </cell>
        </row>
        <row r="16">
          <cell r="A16">
            <v>15</v>
          </cell>
          <cell r="B16" t="str">
            <v>ادارة التموين الطبي</v>
          </cell>
          <cell r="C16">
            <v>15</v>
          </cell>
          <cell r="D16">
            <v>42</v>
          </cell>
          <cell r="E16" t="str">
            <v>سلطان علي القعيمي</v>
          </cell>
          <cell r="F16">
            <v>1068335023</v>
          </cell>
          <cell r="G16">
            <v>5860274</v>
          </cell>
          <cell r="H16">
            <v>552027519</v>
          </cell>
        </row>
        <row r="17">
          <cell r="A17">
            <v>16</v>
          </cell>
          <cell r="B17" t="str">
            <v>الكلية التقنيه بالاحساء</v>
          </cell>
          <cell r="C17">
            <v>16</v>
          </cell>
          <cell r="D17">
            <v>88</v>
          </cell>
          <cell r="E17" t="str">
            <v>حسن علي بو شليبي</v>
          </cell>
          <cell r="F17">
            <v>1041835564</v>
          </cell>
          <cell r="H17">
            <v>569471701</v>
          </cell>
          <cell r="K17" t="str">
            <v>سامي ابراهيم الربيع</v>
          </cell>
          <cell r="L17">
            <v>1002017687</v>
          </cell>
          <cell r="N17">
            <v>544334810</v>
          </cell>
          <cell r="Q17" t="str">
            <v>عبد العزيز احمد المرفوعي</v>
          </cell>
          <cell r="R17">
            <v>101744585</v>
          </cell>
          <cell r="T17">
            <v>532008149</v>
          </cell>
        </row>
        <row r="18">
          <cell r="A18">
            <v>17</v>
          </cell>
          <cell r="B18" t="str">
            <v>رعاية الفتيات بالاحساء</v>
          </cell>
          <cell r="C18">
            <v>17</v>
          </cell>
          <cell r="D18">
            <v>19</v>
          </cell>
          <cell r="E18" t="str">
            <v>حبيب علي حسين العمران</v>
          </cell>
          <cell r="F18">
            <v>1027686565</v>
          </cell>
          <cell r="G18">
            <v>5882376</v>
          </cell>
          <cell r="H18">
            <v>503921284</v>
          </cell>
          <cell r="K18" t="str">
            <v>ناصر سعد عبدالعزيز القوع</v>
          </cell>
          <cell r="L18">
            <v>1018926889</v>
          </cell>
          <cell r="M18">
            <v>5880764</v>
          </cell>
          <cell r="N18">
            <v>568711810</v>
          </cell>
          <cell r="Q18" t="str">
            <v>ابراهيم احمد عايش البخيت</v>
          </cell>
          <cell r="R18">
            <v>1041344191</v>
          </cell>
          <cell r="S18">
            <v>5882376</v>
          </cell>
          <cell r="T18">
            <v>507208790</v>
          </cell>
          <cell r="W18" t="str">
            <v>سعيد سعد مبارز الزعبي</v>
          </cell>
          <cell r="X18">
            <v>1045154752</v>
          </cell>
          <cell r="Y18">
            <v>5880764</v>
          </cell>
          <cell r="Z18">
            <v>508215234</v>
          </cell>
        </row>
        <row r="19">
          <cell r="A19">
            <v>18</v>
          </cell>
          <cell r="B19" t="str">
            <v>دار التربيه الاجتماعية للبنات</v>
          </cell>
          <cell r="C19">
            <v>18</v>
          </cell>
          <cell r="D19">
            <v>19</v>
          </cell>
          <cell r="E19" t="str">
            <v>علي حسين العليوي</v>
          </cell>
          <cell r="F19">
            <v>1021031628</v>
          </cell>
          <cell r="G19">
            <v>5826886</v>
          </cell>
          <cell r="H19">
            <v>505964740</v>
          </cell>
          <cell r="K19" t="str">
            <v>محمد حسين بو مره</v>
          </cell>
          <cell r="L19">
            <v>1027978491</v>
          </cell>
          <cell r="M19">
            <v>5826886</v>
          </cell>
          <cell r="N19">
            <v>551394340</v>
          </cell>
        </row>
        <row r="20">
          <cell r="A20">
            <v>19</v>
          </cell>
          <cell r="B20" t="str">
            <v>الحرس الملكي بالاحساء</v>
          </cell>
          <cell r="C20">
            <v>19</v>
          </cell>
          <cell r="D20">
            <v>103</v>
          </cell>
          <cell r="E20" t="str">
            <v>مسفر رفدان الدوسري</v>
          </cell>
          <cell r="F20">
            <v>1045647698</v>
          </cell>
          <cell r="G20">
            <v>5830659</v>
          </cell>
          <cell r="H20">
            <v>59555571</v>
          </cell>
          <cell r="K20" t="str">
            <v>فارس عايض الدوسري</v>
          </cell>
          <cell r="L20">
            <v>1030176133</v>
          </cell>
          <cell r="M20" t="str">
            <v>-</v>
          </cell>
          <cell r="N20">
            <v>505613599</v>
          </cell>
          <cell r="Q20" t="str">
            <v>سيف ضلعان القحطاني</v>
          </cell>
          <cell r="R20">
            <v>1062182116</v>
          </cell>
          <cell r="S20" t="str">
            <v>-</v>
          </cell>
          <cell r="T20">
            <v>508446833</v>
          </cell>
          <cell r="W20" t="str">
            <v>محمد جعفر القحطاني</v>
          </cell>
          <cell r="X20">
            <v>1038890370</v>
          </cell>
          <cell r="Y20" t="str">
            <v>-</v>
          </cell>
          <cell r="Z20">
            <v>553334394</v>
          </cell>
        </row>
        <row r="21">
          <cell r="A21">
            <v>20</v>
          </cell>
          <cell r="B21" t="str">
            <v>الدوريات الامنيه بالاحساء</v>
          </cell>
          <cell r="C21">
            <v>20</v>
          </cell>
          <cell r="D21">
            <v>55</v>
          </cell>
          <cell r="E21" t="str">
            <v xml:space="preserve">خالد عبد الرحمن بو عبيد </v>
          </cell>
          <cell r="F21">
            <v>1019679628</v>
          </cell>
          <cell r="G21">
            <v>5869179</v>
          </cell>
          <cell r="H21">
            <v>503925250</v>
          </cell>
          <cell r="K21" t="str">
            <v>فتحي محمد الحمود</v>
          </cell>
          <cell r="L21">
            <v>1016076703</v>
          </cell>
          <cell r="M21">
            <v>5869179</v>
          </cell>
          <cell r="N21">
            <v>546979079</v>
          </cell>
          <cell r="Q21" t="str">
            <v>محمد عبد اللطيف السليم</v>
          </cell>
          <cell r="R21">
            <v>1006504748</v>
          </cell>
          <cell r="S21">
            <v>5869179</v>
          </cell>
          <cell r="T21">
            <v>504922779</v>
          </cell>
          <cell r="W21" t="str">
            <v>احمد عبد العزيز المحطيب</v>
          </cell>
          <cell r="X21">
            <v>1018974012</v>
          </cell>
          <cell r="Y21">
            <v>5869179</v>
          </cell>
          <cell r="Z21">
            <v>594207095</v>
          </cell>
        </row>
        <row r="22">
          <cell r="A22">
            <v>21</v>
          </cell>
          <cell r="B22" t="str">
            <v>الهلال الاحمر بالاحساء</v>
          </cell>
          <cell r="C22">
            <v>21</v>
          </cell>
          <cell r="D22">
            <v>106</v>
          </cell>
          <cell r="E22" t="str">
            <v>حجاب صالح الحربي</v>
          </cell>
          <cell r="F22">
            <v>1018045326</v>
          </cell>
          <cell r="G22">
            <v>5852073</v>
          </cell>
          <cell r="H22">
            <v>556832250</v>
          </cell>
          <cell r="K22" t="str">
            <v>علي حسين الصلبيخ</v>
          </cell>
          <cell r="L22">
            <v>1072877044</v>
          </cell>
          <cell r="M22">
            <v>5852073</v>
          </cell>
          <cell r="N22">
            <v>558202947</v>
          </cell>
          <cell r="Q22" t="str">
            <v>سعيد راشد الزهراني</v>
          </cell>
          <cell r="R22">
            <v>1010368536</v>
          </cell>
          <cell r="S22">
            <v>5852073</v>
          </cell>
          <cell r="T22">
            <v>544440600</v>
          </cell>
          <cell r="W22" t="str">
            <v>عبد الله محمد الزعبي</v>
          </cell>
          <cell r="X22">
            <v>1015937566</v>
          </cell>
          <cell r="Y22">
            <v>5852073</v>
          </cell>
          <cell r="Z22">
            <v>552449925</v>
          </cell>
        </row>
        <row r="23">
          <cell r="A23">
            <v>22</v>
          </cell>
          <cell r="B23" t="str">
            <v>محكمة الموريث بالاحساء</v>
          </cell>
          <cell r="C23">
            <v>22</v>
          </cell>
          <cell r="D23">
            <v>48</v>
          </cell>
          <cell r="E23" t="str">
            <v>صادق جعفر بن غانم</v>
          </cell>
          <cell r="F23">
            <v>1009856996</v>
          </cell>
          <cell r="G23">
            <v>5828950</v>
          </cell>
          <cell r="H23">
            <v>509724397</v>
          </cell>
          <cell r="K23" t="str">
            <v>عبدالله حسين البراهيم</v>
          </cell>
          <cell r="L23">
            <v>1023203738</v>
          </cell>
          <cell r="M23">
            <v>5828950</v>
          </cell>
          <cell r="N23">
            <v>534460484</v>
          </cell>
          <cell r="Q23">
            <v>0</v>
          </cell>
        </row>
        <row r="24">
          <cell r="A24">
            <v>23</v>
          </cell>
          <cell r="B24" t="str">
            <v>كتابة عدل الثانيه</v>
          </cell>
          <cell r="C24">
            <v>23</v>
          </cell>
          <cell r="D24">
            <v>48</v>
          </cell>
          <cell r="E24" t="str">
            <v>عبد المحسن الحمدي</v>
          </cell>
          <cell r="F24">
            <v>1021428105</v>
          </cell>
          <cell r="G24">
            <v>5804673</v>
          </cell>
          <cell r="H24">
            <v>509066524</v>
          </cell>
        </row>
        <row r="25">
          <cell r="A25">
            <v>24</v>
          </cell>
          <cell r="B25" t="str">
            <v>المعهد الصناعي الثاني بالاحساء</v>
          </cell>
          <cell r="C25">
            <v>24</v>
          </cell>
          <cell r="D25">
            <v>88</v>
          </cell>
          <cell r="E25" t="str">
            <v>احمد حسين العبد الله</v>
          </cell>
          <cell r="F25">
            <v>1015334574</v>
          </cell>
          <cell r="G25">
            <v>5309116</v>
          </cell>
          <cell r="H25">
            <v>56858757</v>
          </cell>
        </row>
        <row r="26">
          <cell r="A26">
            <v>25</v>
          </cell>
          <cell r="B26" t="str">
            <v>الارشاد والتوجيه بالحرس الوطني</v>
          </cell>
          <cell r="C26">
            <v>25</v>
          </cell>
          <cell r="D26">
            <v>103</v>
          </cell>
          <cell r="E26" t="str">
            <v>شافي مسعد الشمري</v>
          </cell>
          <cell r="F26">
            <v>1039550338</v>
          </cell>
          <cell r="G26">
            <v>5930944</v>
          </cell>
          <cell r="H26">
            <v>555922128</v>
          </cell>
          <cell r="K26" t="str">
            <v>احمد علي الاسمري</v>
          </cell>
          <cell r="L26">
            <v>1052017397</v>
          </cell>
          <cell r="M26">
            <v>5930944</v>
          </cell>
          <cell r="N26">
            <v>503908061</v>
          </cell>
          <cell r="Q26" t="str">
            <v>احمد عبد الله الملحم</v>
          </cell>
          <cell r="R26">
            <v>1020853436</v>
          </cell>
          <cell r="S26">
            <v>5930944</v>
          </cell>
          <cell r="T26">
            <v>564777167</v>
          </cell>
          <cell r="W26" t="str">
            <v>محمد غازي المطيري</v>
          </cell>
          <cell r="X26">
            <v>1044058707</v>
          </cell>
          <cell r="Y26">
            <v>5930944</v>
          </cell>
          <cell r="Z26">
            <v>590888844</v>
          </cell>
        </row>
        <row r="27">
          <cell r="A27">
            <v>26</v>
          </cell>
          <cell r="B27" t="str">
            <v>المعهد الصناعي الثالث بالاحساء</v>
          </cell>
          <cell r="C27">
            <v>26</v>
          </cell>
          <cell r="D27">
            <v>88</v>
          </cell>
          <cell r="E27" t="str">
            <v>احمد ابراهيم الربي</v>
          </cell>
          <cell r="F27">
            <v>1004293245</v>
          </cell>
          <cell r="G27">
            <v>5807164</v>
          </cell>
          <cell r="H27">
            <v>553882753</v>
          </cell>
          <cell r="I27">
            <v>41227</v>
          </cell>
          <cell r="J27" t="str">
            <v>1/</v>
          </cell>
        </row>
        <row r="28">
          <cell r="A28">
            <v>27</v>
          </cell>
          <cell r="B28" t="str">
            <v>مكتب الضمان بالاحساء</v>
          </cell>
          <cell r="C28">
            <v>27</v>
          </cell>
          <cell r="D28">
            <v>20</v>
          </cell>
          <cell r="E28" t="str">
            <v>سلطان ابراهيم الحنين</v>
          </cell>
          <cell r="F28">
            <v>1001828373</v>
          </cell>
          <cell r="G28">
            <v>5754518</v>
          </cell>
          <cell r="H28">
            <v>504927424</v>
          </cell>
          <cell r="K28" t="str">
            <v>عبد العزيز عايش الحاجي</v>
          </cell>
          <cell r="L28">
            <v>1035601457</v>
          </cell>
          <cell r="M28">
            <v>5754518</v>
          </cell>
          <cell r="N28">
            <v>505962153</v>
          </cell>
          <cell r="Q28" t="str">
            <v>عباس دواد المجيبل</v>
          </cell>
          <cell r="R28">
            <v>1054177538</v>
          </cell>
          <cell r="S28">
            <v>5754518</v>
          </cell>
          <cell r="T28">
            <v>533239972</v>
          </cell>
          <cell r="W28" t="str">
            <v>عيد راشد العيسى</v>
          </cell>
          <cell r="X28">
            <v>1027249513</v>
          </cell>
          <cell r="Y28">
            <v>5754518</v>
          </cell>
          <cell r="Z28">
            <v>55596193</v>
          </cell>
        </row>
        <row r="29">
          <cell r="A29">
            <v>28</v>
          </cell>
          <cell r="B29" t="str">
            <v>المباحث العامة بالاحساء</v>
          </cell>
          <cell r="C29">
            <v>28</v>
          </cell>
          <cell r="D29">
            <v>57</v>
          </cell>
          <cell r="E29" t="str">
            <v>جارالله علوش المالكي</v>
          </cell>
          <cell r="F29">
            <v>1016223917</v>
          </cell>
          <cell r="G29">
            <v>5730029</v>
          </cell>
          <cell r="H29">
            <v>5035979017</v>
          </cell>
          <cell r="K29" t="str">
            <v>تركي عبدالله الشهراني</v>
          </cell>
          <cell r="L29">
            <v>1019821790</v>
          </cell>
          <cell r="M29">
            <v>5730029</v>
          </cell>
          <cell r="N29">
            <v>554859969</v>
          </cell>
        </row>
        <row r="30">
          <cell r="A30">
            <v>29</v>
          </cell>
          <cell r="B30" t="str">
            <v>الاستخبارات العامه بالاحساء</v>
          </cell>
          <cell r="C30">
            <v>29</v>
          </cell>
          <cell r="D30">
            <v>58</v>
          </cell>
          <cell r="E30" t="str">
            <v>محمد احمد عبدالله العبود</v>
          </cell>
          <cell r="F30">
            <v>1016119602</v>
          </cell>
          <cell r="G30">
            <v>5863198</v>
          </cell>
          <cell r="H30">
            <v>504922434</v>
          </cell>
          <cell r="K30" t="str">
            <v>حمدان سعود السبيعي</v>
          </cell>
          <cell r="L30">
            <v>1034765584</v>
          </cell>
          <cell r="M30">
            <v>5863198</v>
          </cell>
          <cell r="N30">
            <v>503251510</v>
          </cell>
        </row>
        <row r="31">
          <cell r="A31">
            <v>30</v>
          </cell>
          <cell r="B31" t="str">
            <v>مكافحة المخدرات بالاحساء</v>
          </cell>
          <cell r="C31">
            <v>30</v>
          </cell>
          <cell r="D31">
            <v>62</v>
          </cell>
          <cell r="E31" t="str">
            <v>سعد عبدالله محمد العلياني</v>
          </cell>
          <cell r="F31">
            <v>1025160928</v>
          </cell>
          <cell r="G31">
            <v>35830727</v>
          </cell>
          <cell r="H31">
            <v>595220090</v>
          </cell>
          <cell r="K31" t="str">
            <v>شينان احمد علي الشهري</v>
          </cell>
          <cell r="L31">
            <v>1037139258</v>
          </cell>
          <cell r="M31">
            <v>35830727</v>
          </cell>
          <cell r="N31">
            <v>503917729</v>
          </cell>
          <cell r="Q31" t="str">
            <v>عادل عبداللطيف السماح</v>
          </cell>
          <cell r="R31">
            <v>1019667128</v>
          </cell>
          <cell r="S31">
            <v>35830727</v>
          </cell>
          <cell r="T31">
            <v>503933060</v>
          </cell>
          <cell r="W31" t="str">
            <v>محمد صالح السليم</v>
          </cell>
          <cell r="X31">
            <v>1001076882</v>
          </cell>
          <cell r="Y31">
            <v>35830727</v>
          </cell>
          <cell r="Z31">
            <v>541994951</v>
          </cell>
        </row>
        <row r="32">
          <cell r="A32">
            <v>31</v>
          </cell>
          <cell r="B32" t="str">
            <v>المدريه العامة للمياه</v>
          </cell>
          <cell r="C32">
            <v>31</v>
          </cell>
          <cell r="D32">
            <v>96</v>
          </cell>
          <cell r="E32" t="str">
            <v>عبد اللطيف عبد الرحمن البخيت</v>
          </cell>
          <cell r="F32">
            <v>1008459784</v>
          </cell>
          <cell r="G32">
            <v>5866933</v>
          </cell>
          <cell r="H32">
            <v>501901664</v>
          </cell>
          <cell r="K32" t="str">
            <v>جاسم محمد الذكر الله</v>
          </cell>
          <cell r="L32">
            <v>1012395842</v>
          </cell>
          <cell r="M32">
            <v>5866933</v>
          </cell>
          <cell r="N32">
            <v>556482987</v>
          </cell>
        </row>
        <row r="33">
          <cell r="A33">
            <v>32</v>
          </cell>
          <cell r="B33" t="str">
            <v>ادارة الجوازات بالاحساء</v>
          </cell>
          <cell r="C33">
            <v>32</v>
          </cell>
          <cell r="D33">
            <v>61</v>
          </cell>
          <cell r="E33" t="str">
            <v>خالد مطلق العويس</v>
          </cell>
          <cell r="F33">
            <v>1010382321</v>
          </cell>
          <cell r="G33">
            <v>5828600</v>
          </cell>
          <cell r="H33">
            <v>509741470</v>
          </cell>
          <cell r="K33" t="str">
            <v>عمر احمد المريسل</v>
          </cell>
          <cell r="L33">
            <v>1012319321</v>
          </cell>
          <cell r="M33">
            <v>5828600</v>
          </cell>
          <cell r="N33">
            <v>506928974</v>
          </cell>
          <cell r="Q33" t="str">
            <v>محمد خليفة الليلي</v>
          </cell>
          <cell r="R33">
            <v>1013314693</v>
          </cell>
          <cell r="S33">
            <v>5828600</v>
          </cell>
          <cell r="T33">
            <v>5019010559</v>
          </cell>
          <cell r="W33" t="str">
            <v>احمد سعد البريك</v>
          </cell>
          <cell r="X33">
            <v>1001966868</v>
          </cell>
          <cell r="Z33">
            <v>502997747</v>
          </cell>
        </row>
        <row r="34">
          <cell r="A34">
            <v>33</v>
          </cell>
          <cell r="B34" t="str">
            <v>مركز صحي الفيصليه</v>
          </cell>
          <cell r="C34">
            <v>33</v>
          </cell>
          <cell r="D34">
            <v>42</v>
          </cell>
          <cell r="E34" t="str">
            <v>علي احمد سلمان الغتم</v>
          </cell>
          <cell r="F34">
            <v>1023919754</v>
          </cell>
          <cell r="G34">
            <v>5868352</v>
          </cell>
          <cell r="H34">
            <v>553627584</v>
          </cell>
        </row>
        <row r="35">
          <cell r="A35">
            <v>34</v>
          </cell>
          <cell r="B35" t="str">
            <v>ادارة مرور الاحساء</v>
          </cell>
          <cell r="C35">
            <v>34</v>
          </cell>
          <cell r="D35">
            <v>55</v>
          </cell>
          <cell r="E35" t="str">
            <v>حمد عبد الهادي المري</v>
          </cell>
          <cell r="F35">
            <v>1063005639</v>
          </cell>
          <cell r="G35">
            <v>5821222</v>
          </cell>
          <cell r="H35">
            <v>531870800</v>
          </cell>
          <cell r="K35" t="str">
            <v>عبد الرحيم علي الحليبي</v>
          </cell>
          <cell r="L35">
            <v>1058660422</v>
          </cell>
          <cell r="M35">
            <v>5821222</v>
          </cell>
          <cell r="N35">
            <v>544314073</v>
          </cell>
          <cell r="Q35" t="str">
            <v>عادل عبد اللطيف الجوف</v>
          </cell>
          <cell r="R35">
            <v>1002417044</v>
          </cell>
          <cell r="S35">
            <v>5821222</v>
          </cell>
          <cell r="T35">
            <v>541589589</v>
          </cell>
        </row>
        <row r="36">
          <cell r="A36">
            <v>35</v>
          </cell>
          <cell r="B36" t="str">
            <v>السجن العام بالاحساء</v>
          </cell>
          <cell r="C36">
            <v>35</v>
          </cell>
          <cell r="D36">
            <v>60</v>
          </cell>
          <cell r="E36" t="str">
            <v>احمد علي العصيمي</v>
          </cell>
          <cell r="F36">
            <v>1007771304</v>
          </cell>
          <cell r="G36">
            <v>5883333</v>
          </cell>
          <cell r="H36">
            <v>506272523</v>
          </cell>
          <cell r="K36" t="str">
            <v>عبدالله مسلط العتيبي</v>
          </cell>
          <cell r="L36">
            <v>1015072505</v>
          </cell>
          <cell r="N36">
            <v>591291100</v>
          </cell>
          <cell r="Q36" t="str">
            <v>احمد يوسف الفناخ</v>
          </cell>
          <cell r="R36">
            <v>1004026108</v>
          </cell>
          <cell r="T36">
            <v>558000277</v>
          </cell>
          <cell r="W36" t="str">
            <v>محمد علي العتيبي</v>
          </cell>
          <cell r="X36">
            <v>1032177725</v>
          </cell>
          <cell r="Z36">
            <v>503902552</v>
          </cell>
        </row>
        <row r="37">
          <cell r="A37">
            <v>36</v>
          </cell>
          <cell r="B37" t="str">
            <v>ادارة الاحوال المدنيه بالاحساء</v>
          </cell>
          <cell r="C37">
            <v>36</v>
          </cell>
          <cell r="D37">
            <v>36</v>
          </cell>
          <cell r="E37" t="str">
            <v>مبارك موسى العميرين</v>
          </cell>
          <cell r="F37">
            <v>1006845430</v>
          </cell>
          <cell r="G37">
            <v>5853431</v>
          </cell>
          <cell r="H37">
            <v>505920949</v>
          </cell>
          <cell r="K37" t="str">
            <v>عبد العزيز ابراهيم التركي</v>
          </cell>
          <cell r="L37">
            <v>1015424599</v>
          </cell>
          <cell r="M37">
            <v>5853431</v>
          </cell>
          <cell r="N37">
            <v>534320005</v>
          </cell>
          <cell r="Q37" t="str">
            <v>محمد عتيق العتيبي</v>
          </cell>
          <cell r="R37">
            <v>1079414478</v>
          </cell>
          <cell r="S37">
            <v>5853431</v>
          </cell>
          <cell r="T37">
            <v>507836028</v>
          </cell>
        </row>
        <row r="38">
          <cell r="A38">
            <v>37</v>
          </cell>
          <cell r="B38" t="str">
            <v>امانة محافظة الاحساء</v>
          </cell>
          <cell r="C38">
            <v>37</v>
          </cell>
          <cell r="D38">
            <v>4</v>
          </cell>
          <cell r="E38" t="str">
            <v>صلاح احمد حسن البراهيم</v>
          </cell>
          <cell r="F38">
            <v>1008318352</v>
          </cell>
          <cell r="G38">
            <v>5825000</v>
          </cell>
          <cell r="H38">
            <v>509801712</v>
          </cell>
          <cell r="K38" t="str">
            <v>سعد خليفة العواد</v>
          </cell>
          <cell r="L38">
            <v>1017265107</v>
          </cell>
          <cell r="N38">
            <v>508896147</v>
          </cell>
          <cell r="Q38" t="str">
            <v>يوسف احمد علي الحسين</v>
          </cell>
          <cell r="R38">
            <v>1032828699</v>
          </cell>
          <cell r="T38">
            <v>556052883</v>
          </cell>
          <cell r="W38" t="str">
            <v>فاضل صالح الشمس</v>
          </cell>
          <cell r="X38">
            <v>101826266</v>
          </cell>
          <cell r="Z38">
            <v>563199775</v>
          </cell>
        </row>
        <row r="39">
          <cell r="A39">
            <v>38</v>
          </cell>
          <cell r="B39" t="str">
            <v>مكتب رعاية الشباب</v>
          </cell>
          <cell r="C39">
            <v>38</v>
          </cell>
          <cell r="D39">
            <v>102</v>
          </cell>
          <cell r="E39" t="str">
            <v>محمد خالد الحنوط</v>
          </cell>
          <cell r="F39">
            <v>1016152231</v>
          </cell>
          <cell r="G39">
            <v>5800700</v>
          </cell>
          <cell r="H39">
            <v>567188143</v>
          </cell>
          <cell r="K39" t="str">
            <v>وليد الخماس</v>
          </cell>
          <cell r="L39">
            <v>1038865398</v>
          </cell>
          <cell r="M39">
            <v>5800700</v>
          </cell>
          <cell r="N39">
            <v>555935911</v>
          </cell>
        </row>
        <row r="40">
          <cell r="A40">
            <v>39</v>
          </cell>
          <cell r="B40" t="str">
            <v>مكتب وزارة الماليه  بالاحساء</v>
          </cell>
          <cell r="C40">
            <v>39</v>
          </cell>
          <cell r="D40">
            <v>37</v>
          </cell>
          <cell r="E40" t="str">
            <v>علي عيسى الغانم</v>
          </cell>
          <cell r="F40">
            <v>1004140958</v>
          </cell>
          <cell r="G40">
            <v>5881635</v>
          </cell>
          <cell r="H40">
            <v>501908157</v>
          </cell>
          <cell r="K40" t="str">
            <v>محمد ريحان الريحان</v>
          </cell>
          <cell r="L40">
            <v>1006856205</v>
          </cell>
          <cell r="M40">
            <v>5881635</v>
          </cell>
          <cell r="N40">
            <v>564745234</v>
          </cell>
          <cell r="Q40" t="str">
            <v>معطش سعد البيشي</v>
          </cell>
          <cell r="R40">
            <v>1017009653</v>
          </cell>
          <cell r="S40">
            <v>5881635</v>
          </cell>
          <cell r="T40">
            <v>501997020</v>
          </cell>
        </row>
        <row r="41">
          <cell r="A41">
            <v>40</v>
          </cell>
          <cell r="B41" t="str">
            <v>ادارة الاوقاف والمساجد والدعوه والارشاد</v>
          </cell>
          <cell r="C41">
            <v>40</v>
          </cell>
          <cell r="D41">
            <v>26</v>
          </cell>
          <cell r="E41" t="str">
            <v>مبارك عبد الله الصقر</v>
          </cell>
          <cell r="F41">
            <v>1003508494</v>
          </cell>
          <cell r="G41">
            <v>5879600</v>
          </cell>
          <cell r="H41">
            <v>504924991</v>
          </cell>
          <cell r="K41" t="str">
            <v>خالد محمد الحمد</v>
          </cell>
          <cell r="L41">
            <v>1015700352</v>
          </cell>
          <cell r="M41">
            <v>5875236</v>
          </cell>
          <cell r="N41">
            <v>504925541</v>
          </cell>
        </row>
        <row r="42">
          <cell r="A42">
            <v>41</v>
          </cell>
          <cell r="B42" t="str">
            <v>امارة محافظة الاحساء</v>
          </cell>
          <cell r="C42">
            <v>41</v>
          </cell>
        </row>
        <row r="43">
          <cell r="A43">
            <v>42</v>
          </cell>
          <cell r="B43" t="str">
            <v>شرطة محافظة الاحساء</v>
          </cell>
          <cell r="C43">
            <v>42</v>
          </cell>
          <cell r="D43">
            <v>55</v>
          </cell>
          <cell r="E43" t="str">
            <v>عمر صالح الحماد</v>
          </cell>
          <cell r="F43">
            <v>1003949201</v>
          </cell>
          <cell r="G43">
            <v>5851000</v>
          </cell>
          <cell r="H43">
            <v>503911550</v>
          </cell>
          <cell r="K43" t="str">
            <v>جاسم محمد حطاب</v>
          </cell>
          <cell r="L43">
            <v>1014729964</v>
          </cell>
          <cell r="M43">
            <v>5851000</v>
          </cell>
          <cell r="N43">
            <v>503910409</v>
          </cell>
          <cell r="Q43" t="str">
            <v>راشد سيف الوسمي</v>
          </cell>
          <cell r="R43">
            <v>1010284063</v>
          </cell>
          <cell r="S43">
            <v>5851000</v>
          </cell>
          <cell r="T43">
            <v>503825340</v>
          </cell>
          <cell r="W43" t="str">
            <v>عبد الرحمن خليفه الحويل</v>
          </cell>
          <cell r="X43">
            <v>1011470927</v>
          </cell>
          <cell r="Y43">
            <v>5851000</v>
          </cell>
          <cell r="Z43">
            <v>598337941</v>
          </cell>
        </row>
        <row r="44">
          <cell r="A44">
            <v>43</v>
          </cell>
          <cell r="B44" t="str">
            <v>مركز شرطة الصالحية بالاحساء</v>
          </cell>
          <cell r="C44">
            <v>43</v>
          </cell>
          <cell r="D44">
            <v>55</v>
          </cell>
          <cell r="E44" t="str">
            <v>يوسف خليفة القعيمي</v>
          </cell>
          <cell r="F44">
            <v>1004132542</v>
          </cell>
          <cell r="G44">
            <v>5805222</v>
          </cell>
          <cell r="H44">
            <v>504939925</v>
          </cell>
          <cell r="K44" t="str">
            <v>محمد عبد اللطيف السيف</v>
          </cell>
          <cell r="L44">
            <v>1000537447</v>
          </cell>
          <cell r="M44">
            <v>5805222</v>
          </cell>
          <cell r="N44">
            <v>554388995</v>
          </cell>
          <cell r="Q44" t="str">
            <v>ابراهيم علي البحراني</v>
          </cell>
          <cell r="R44">
            <v>1015909425</v>
          </cell>
          <cell r="S44">
            <v>5805222</v>
          </cell>
          <cell r="T44">
            <v>557778615</v>
          </cell>
          <cell r="W44" t="str">
            <v>جمال محمد الفرحان</v>
          </cell>
          <cell r="X44">
            <v>1016080036</v>
          </cell>
          <cell r="Y44">
            <v>5805222</v>
          </cell>
          <cell r="Z44">
            <v>560720093</v>
          </cell>
        </row>
        <row r="45">
          <cell r="A45">
            <v>44</v>
          </cell>
          <cell r="B45" t="str">
            <v>مركز شرطة الرقيقه بالاحساء</v>
          </cell>
          <cell r="C45">
            <v>44</v>
          </cell>
          <cell r="D45">
            <v>55</v>
          </cell>
          <cell r="E45" t="str">
            <v>خالد يوسف الخليفة</v>
          </cell>
          <cell r="F45">
            <v>1026192219</v>
          </cell>
          <cell r="G45">
            <v>5750582</v>
          </cell>
          <cell r="H45">
            <v>502225918</v>
          </cell>
          <cell r="K45" t="str">
            <v>محمد ابراهيم الشريان</v>
          </cell>
          <cell r="L45">
            <v>1005563075</v>
          </cell>
          <cell r="M45">
            <v>5754055</v>
          </cell>
          <cell r="N45">
            <v>544224166</v>
          </cell>
          <cell r="Q45" t="str">
            <v>سامي عبدالله الحمل</v>
          </cell>
          <cell r="R45">
            <v>1009282599</v>
          </cell>
          <cell r="T45">
            <v>502608057</v>
          </cell>
          <cell r="W45" t="str">
            <v>ماهر عبدالوهاب الربيعة</v>
          </cell>
          <cell r="Z45">
            <v>502608057</v>
          </cell>
        </row>
        <row r="46">
          <cell r="A46">
            <v>45</v>
          </cell>
          <cell r="B46" t="str">
            <v>هيئة الرقابه والتحقيق بالاحساء</v>
          </cell>
          <cell r="C46">
            <v>45</v>
          </cell>
          <cell r="D46">
            <v>95</v>
          </cell>
          <cell r="E46" t="str">
            <v>عبد الله محمد السلطان</v>
          </cell>
          <cell r="F46">
            <v>10178566161</v>
          </cell>
          <cell r="G46">
            <v>5921696</v>
          </cell>
          <cell r="H46">
            <v>554855088</v>
          </cell>
          <cell r="K46" t="str">
            <v xml:space="preserve">عبد الهادي الجزاع </v>
          </cell>
          <cell r="L46">
            <v>1002538997</v>
          </cell>
          <cell r="M46">
            <v>5921696</v>
          </cell>
          <cell r="N46">
            <v>543455308</v>
          </cell>
        </row>
        <row r="47">
          <cell r="A47">
            <v>46</v>
          </cell>
          <cell r="B47" t="str">
            <v>مكافحة المخدرات بالحرس الوطني</v>
          </cell>
          <cell r="C47">
            <v>46</v>
          </cell>
          <cell r="E47" t="str">
            <v>احمد عوض الرشيدي</v>
          </cell>
          <cell r="F47">
            <v>1008888099</v>
          </cell>
          <cell r="G47">
            <v>5910011</v>
          </cell>
          <cell r="H47">
            <v>561411135</v>
          </cell>
          <cell r="K47" t="str">
            <v>محمد حسين العليوي</v>
          </cell>
          <cell r="L47">
            <v>1013654320</v>
          </cell>
          <cell r="M47">
            <v>5910011</v>
          </cell>
          <cell r="N47">
            <v>509808809</v>
          </cell>
          <cell r="Q47" t="str">
            <v>خضران علي الزهراني</v>
          </cell>
          <cell r="R47">
            <v>1015686791</v>
          </cell>
          <cell r="S47">
            <v>5910011</v>
          </cell>
          <cell r="T47">
            <v>532212412</v>
          </cell>
        </row>
        <row r="48">
          <cell r="A48">
            <v>47</v>
          </cell>
          <cell r="B48" t="str">
            <v>مكتب العمل بالاحساء</v>
          </cell>
          <cell r="C48">
            <v>47</v>
          </cell>
          <cell r="D48">
            <v>18</v>
          </cell>
          <cell r="E48" t="str">
            <v>محمد عناد العنزي</v>
          </cell>
          <cell r="F48">
            <v>1127511143</v>
          </cell>
          <cell r="G48">
            <v>5861420</v>
          </cell>
          <cell r="H48">
            <v>551280856</v>
          </cell>
          <cell r="K48" t="str">
            <v>علي حسين العبد الله</v>
          </cell>
          <cell r="L48">
            <v>1015423575</v>
          </cell>
          <cell r="M48">
            <v>5861420</v>
          </cell>
          <cell r="N48">
            <v>553081553</v>
          </cell>
          <cell r="Q48" t="str">
            <v>مبارك عبد اللطيف الحمدي</v>
          </cell>
          <cell r="R48">
            <v>1001820958</v>
          </cell>
          <cell r="S48">
            <v>5861420</v>
          </cell>
          <cell r="T48">
            <v>504935741</v>
          </cell>
          <cell r="W48" t="str">
            <v>ناجي سالم العجل</v>
          </cell>
          <cell r="X48">
            <v>10270217300</v>
          </cell>
          <cell r="Y48">
            <v>5861420</v>
          </cell>
        </row>
        <row r="49">
          <cell r="A49">
            <v>48</v>
          </cell>
          <cell r="B49" t="str">
            <v>مكتب التامينات الاجتماعية بالاحساء</v>
          </cell>
          <cell r="C49">
            <v>48</v>
          </cell>
          <cell r="D49">
            <v>90</v>
          </cell>
          <cell r="E49" t="str">
            <v>ابراهيم عبدالله السويلم</v>
          </cell>
          <cell r="F49">
            <v>1004256259</v>
          </cell>
          <cell r="G49">
            <v>5826064</v>
          </cell>
          <cell r="H49">
            <v>554922938</v>
          </cell>
          <cell r="K49" t="str">
            <v>محمد خليل السبيعي</v>
          </cell>
          <cell r="L49">
            <v>1006484743</v>
          </cell>
          <cell r="M49">
            <v>5826064</v>
          </cell>
          <cell r="N49">
            <v>503923589</v>
          </cell>
          <cell r="Q49" t="str">
            <v>حمد فهد العجمي</v>
          </cell>
          <cell r="R49">
            <v>1001294063</v>
          </cell>
          <cell r="S49">
            <v>5826064</v>
          </cell>
          <cell r="T49">
            <v>556222363</v>
          </cell>
          <cell r="W49" t="str">
            <v>خالد عبدالله الثنيان</v>
          </cell>
          <cell r="X49">
            <v>1039506124</v>
          </cell>
          <cell r="Y49">
            <v>5826064</v>
          </cell>
          <cell r="Z49">
            <v>508866370</v>
          </cell>
        </row>
        <row r="50">
          <cell r="A50">
            <v>49</v>
          </cell>
          <cell r="B50" t="str">
            <v>المعهد العالي التقني للبنات</v>
          </cell>
          <cell r="C50">
            <v>49</v>
          </cell>
          <cell r="D50">
            <v>88</v>
          </cell>
          <cell r="E50" t="str">
            <v>سعد حسن الدوسري</v>
          </cell>
          <cell r="F50">
            <v>1024362467</v>
          </cell>
          <cell r="G50">
            <v>5823837</v>
          </cell>
          <cell r="H50">
            <v>564987837</v>
          </cell>
          <cell r="K50" t="str">
            <v>احمد المرعي</v>
          </cell>
          <cell r="L50">
            <v>1018417186</v>
          </cell>
          <cell r="M50">
            <v>5823837</v>
          </cell>
          <cell r="N50">
            <v>556140965</v>
          </cell>
        </row>
        <row r="51">
          <cell r="A51">
            <v>50</v>
          </cell>
          <cell r="B51" t="str">
            <v>شركة الاتصلات السعوديه بالاحساء</v>
          </cell>
          <cell r="C51">
            <v>50</v>
          </cell>
          <cell r="E51" t="str">
            <v>احمد عبد الله بوعلي</v>
          </cell>
          <cell r="F51">
            <v>1013287337</v>
          </cell>
          <cell r="G51">
            <v>5859445</v>
          </cell>
          <cell r="H51">
            <v>503927907</v>
          </cell>
        </row>
        <row r="52">
          <cell r="A52">
            <v>51</v>
          </cell>
          <cell r="B52" t="str">
            <v>منتزه الاحساء الوطني</v>
          </cell>
          <cell r="C52">
            <v>51</v>
          </cell>
          <cell r="D52">
            <v>35</v>
          </cell>
          <cell r="E52" t="str">
            <v>محمد عيسى محمد البخيت</v>
          </cell>
          <cell r="F52">
            <v>1019210366</v>
          </cell>
          <cell r="G52">
            <v>5967424</v>
          </cell>
          <cell r="H52">
            <v>55299609</v>
          </cell>
          <cell r="K52" t="str">
            <v>ابراهيم عبدالله ابرهيم البخيت</v>
          </cell>
          <cell r="L52">
            <v>1010299335</v>
          </cell>
          <cell r="M52">
            <v>5967424</v>
          </cell>
          <cell r="N52">
            <v>544255553</v>
          </cell>
          <cell r="Q52" t="str">
            <v>فهد عبدالعزيز سعد الزرعة</v>
          </cell>
          <cell r="R52">
            <v>1038542369</v>
          </cell>
          <cell r="S52">
            <v>5967424</v>
          </cell>
          <cell r="T52">
            <v>554934939</v>
          </cell>
        </row>
        <row r="53">
          <cell r="A53">
            <v>52</v>
          </cell>
          <cell r="B53" t="str">
            <v>ادارة التعليم للبنين بالاحساء</v>
          </cell>
          <cell r="C53">
            <v>52</v>
          </cell>
          <cell r="D53">
            <v>429</v>
          </cell>
          <cell r="E53" t="str">
            <v>راضي خليل الكلي</v>
          </cell>
          <cell r="F53">
            <v>1007518192</v>
          </cell>
          <cell r="G53">
            <v>5809167</v>
          </cell>
          <cell r="H53">
            <v>542273888</v>
          </cell>
          <cell r="K53" t="str">
            <v>يوسف عباس المزراق</v>
          </cell>
          <cell r="L53">
            <v>1007353616</v>
          </cell>
          <cell r="M53">
            <v>5809167</v>
          </cell>
          <cell r="N53">
            <v>506644753</v>
          </cell>
        </row>
        <row r="54">
          <cell r="A54">
            <v>53</v>
          </cell>
          <cell r="B54" t="str">
            <v>مدير الصندوق التنميه الزراعي</v>
          </cell>
          <cell r="C54">
            <v>53</v>
          </cell>
          <cell r="D54">
            <v>73</v>
          </cell>
          <cell r="E54" t="str">
            <v>خالد ابراهيم الخميس</v>
          </cell>
          <cell r="F54">
            <v>1003322870</v>
          </cell>
          <cell r="G54">
            <v>5869012</v>
          </cell>
          <cell r="H54">
            <v>503911575</v>
          </cell>
          <cell r="K54" t="str">
            <v>مشاري جاسم السهيل</v>
          </cell>
          <cell r="L54">
            <v>1003744354</v>
          </cell>
          <cell r="M54">
            <v>5869012</v>
          </cell>
          <cell r="N54">
            <v>501951373</v>
          </cell>
          <cell r="Q54" t="str">
            <v>سعيد مسفر الدوسري</v>
          </cell>
          <cell r="R54">
            <v>1047579774</v>
          </cell>
          <cell r="S54">
            <v>5869012</v>
          </cell>
          <cell r="T54">
            <v>543511195</v>
          </cell>
        </row>
        <row r="55">
          <cell r="A55">
            <v>54</v>
          </cell>
          <cell r="B55" t="str">
            <v>مديرية الشون الصحية بالاحساء</v>
          </cell>
          <cell r="C55">
            <v>54</v>
          </cell>
          <cell r="D55">
            <v>42</v>
          </cell>
          <cell r="E55" t="str">
            <v>صلاح خالد المقرن</v>
          </cell>
          <cell r="F55">
            <v>1001352762</v>
          </cell>
          <cell r="G55">
            <v>5750000</v>
          </cell>
          <cell r="H55">
            <v>504927588</v>
          </cell>
        </row>
        <row r="56">
          <cell r="A56">
            <v>55</v>
          </cell>
          <cell r="B56" t="str">
            <v>وزارة الزراعة بالاحساء</v>
          </cell>
          <cell r="C56">
            <v>55</v>
          </cell>
          <cell r="D56">
            <v>35</v>
          </cell>
          <cell r="E56" t="str">
            <v>ممدوح احمد الراشد</v>
          </cell>
          <cell r="F56">
            <v>1003292024</v>
          </cell>
          <cell r="G56">
            <v>5820244</v>
          </cell>
          <cell r="H56">
            <v>552582700</v>
          </cell>
          <cell r="K56" t="str">
            <v>عبد العزيز محمد المنقاش</v>
          </cell>
          <cell r="L56">
            <v>102991477</v>
          </cell>
          <cell r="M56">
            <v>5820244</v>
          </cell>
          <cell r="N56">
            <v>533301510</v>
          </cell>
        </row>
        <row r="57">
          <cell r="A57">
            <v>56</v>
          </cell>
          <cell r="B57" t="str">
            <v>مستشفى الملك فهد بالهفوف</v>
          </cell>
          <cell r="C57">
            <v>56</v>
          </cell>
          <cell r="D57">
            <v>42</v>
          </cell>
          <cell r="E57" t="str">
            <v xml:space="preserve">سامي علي بوجليع </v>
          </cell>
          <cell r="F57">
            <v>1007249462</v>
          </cell>
          <cell r="G57">
            <v>5750000</v>
          </cell>
          <cell r="H57">
            <v>545705793</v>
          </cell>
          <cell r="K57" t="str">
            <v>وليد خالد الحوبي</v>
          </cell>
          <cell r="L57">
            <v>1002932737</v>
          </cell>
          <cell r="M57">
            <v>5750000</v>
          </cell>
          <cell r="N57">
            <v>508819564</v>
          </cell>
        </row>
        <row r="58">
          <cell r="A58">
            <v>57</v>
          </cell>
          <cell r="B58" t="str">
            <v>هيئة السياحة بالاحساء</v>
          </cell>
          <cell r="C58">
            <v>57</v>
          </cell>
          <cell r="D58">
            <v>179</v>
          </cell>
          <cell r="E58" t="str">
            <v>عدنان ابراهيم السعود</v>
          </cell>
          <cell r="F58">
            <v>1003543376</v>
          </cell>
          <cell r="G58">
            <v>5623100</v>
          </cell>
          <cell r="H58">
            <v>555915622</v>
          </cell>
          <cell r="K58" t="str">
            <v>طلال مطلق العتيبي</v>
          </cell>
          <cell r="L58">
            <v>1064050279</v>
          </cell>
          <cell r="M58">
            <v>5623100</v>
          </cell>
          <cell r="N58">
            <v>535950939</v>
          </cell>
          <cell r="Q58" t="str">
            <v>عبدالمجيد سعود السماعيل</v>
          </cell>
          <cell r="R58">
            <v>1059929040</v>
          </cell>
          <cell r="S58">
            <v>5623100</v>
          </cell>
          <cell r="T58">
            <v>594037773</v>
          </cell>
          <cell r="W58" t="str">
            <v>محمد محسن العتيبي</v>
          </cell>
          <cell r="X58">
            <v>1024180943</v>
          </cell>
          <cell r="Y58">
            <v>5623100</v>
          </cell>
          <cell r="Z58">
            <v>560523666</v>
          </cell>
        </row>
        <row r="59">
          <cell r="A59">
            <v>58</v>
          </cell>
          <cell r="B59" t="str">
            <v>مركز التدريب البيطري بالاحساء</v>
          </cell>
          <cell r="C59">
            <v>58</v>
          </cell>
          <cell r="D59">
            <v>35</v>
          </cell>
          <cell r="E59" t="str">
            <v>صالح عبد الله الكلي</v>
          </cell>
          <cell r="F59">
            <v>1007518937</v>
          </cell>
          <cell r="G59">
            <v>5300120</v>
          </cell>
          <cell r="H59">
            <v>533376227</v>
          </cell>
          <cell r="K59" t="str">
            <v>عبد الله ناصر العصري</v>
          </cell>
          <cell r="L59">
            <v>1027584273</v>
          </cell>
          <cell r="M59">
            <v>5300120</v>
          </cell>
          <cell r="N59">
            <v>551459661</v>
          </cell>
        </row>
        <row r="60">
          <cell r="A60">
            <v>59</v>
          </cell>
          <cell r="B60" t="str">
            <v xml:space="preserve">هيئة الري والصرف </v>
          </cell>
          <cell r="C60">
            <v>59</v>
          </cell>
          <cell r="D60">
            <v>35</v>
          </cell>
          <cell r="E60" t="str">
            <v>عبد الله محمد بودي</v>
          </cell>
          <cell r="F60">
            <v>1019449311</v>
          </cell>
          <cell r="G60">
            <v>5300646</v>
          </cell>
          <cell r="H60">
            <v>555933735</v>
          </cell>
          <cell r="K60" t="str">
            <v>هاني معتوق المرعي</v>
          </cell>
          <cell r="L60">
            <v>1016618835</v>
          </cell>
          <cell r="M60">
            <v>5300646</v>
          </cell>
          <cell r="N60">
            <v>506904490</v>
          </cell>
          <cell r="Q60" t="str">
            <v>حسين احمد العباس</v>
          </cell>
          <cell r="R60">
            <v>1028886693</v>
          </cell>
          <cell r="S60">
            <v>5300646</v>
          </cell>
          <cell r="T60">
            <v>546683022</v>
          </cell>
        </row>
        <row r="61">
          <cell r="A61">
            <v>60</v>
          </cell>
          <cell r="B61" t="str">
            <v>ادارة تعليم البنات بالاحساء</v>
          </cell>
          <cell r="C61">
            <v>60</v>
          </cell>
          <cell r="D61">
            <v>6</v>
          </cell>
          <cell r="E61" t="str">
            <v>راضي خليل الكلي</v>
          </cell>
          <cell r="F61">
            <v>1007518192</v>
          </cell>
          <cell r="G61">
            <v>5809167</v>
          </cell>
          <cell r="H61">
            <v>542273888</v>
          </cell>
          <cell r="K61" t="str">
            <v>يوسف عباس المزراق</v>
          </cell>
          <cell r="L61">
            <v>1007353616</v>
          </cell>
          <cell r="M61">
            <v>5809167</v>
          </cell>
          <cell r="N61">
            <v>506644753</v>
          </cell>
        </row>
        <row r="62">
          <cell r="A62">
            <v>61</v>
          </cell>
          <cell r="B62" t="str">
            <v>ادارة الوافدين</v>
          </cell>
          <cell r="C62">
            <v>61</v>
          </cell>
          <cell r="D62">
            <v>61</v>
          </cell>
          <cell r="E62" t="str">
            <v>عصام عبد الله السويعي</v>
          </cell>
          <cell r="F62">
            <v>10022946091</v>
          </cell>
          <cell r="G62">
            <v>5940048</v>
          </cell>
          <cell r="H62">
            <v>505926277</v>
          </cell>
          <cell r="K62" t="str">
            <v>يوسف عبد اللطيف بوحسن</v>
          </cell>
          <cell r="L62">
            <v>1003948195</v>
          </cell>
          <cell r="M62">
            <v>5940048</v>
          </cell>
          <cell r="N62">
            <v>53045025</v>
          </cell>
          <cell r="Q62" t="str">
            <v>مشعل احمد السعيد</v>
          </cell>
          <cell r="R62">
            <v>1002557237</v>
          </cell>
          <cell r="S62">
            <v>5940048</v>
          </cell>
          <cell r="T62">
            <v>554545099</v>
          </cell>
          <cell r="W62" t="str">
            <v>صالح ناصر الضاعن</v>
          </cell>
          <cell r="X62">
            <v>1003873310</v>
          </cell>
          <cell r="Y62">
            <v>5940048</v>
          </cell>
          <cell r="Z62">
            <v>598731830</v>
          </cell>
        </row>
        <row r="63">
          <cell r="A63">
            <v>62</v>
          </cell>
          <cell r="B63" t="str">
            <v>مركز الابحاث والنخيل والتمور بالاحساء</v>
          </cell>
          <cell r="C63">
            <v>62</v>
          </cell>
          <cell r="D63">
            <v>35</v>
          </cell>
          <cell r="E63" t="str">
            <v>حجي حسين الثويني</v>
          </cell>
          <cell r="F63">
            <v>1005655038</v>
          </cell>
          <cell r="G63">
            <v>5300056</v>
          </cell>
          <cell r="H63">
            <v>506911198</v>
          </cell>
          <cell r="K63" t="str">
            <v>علي محمد العديل</v>
          </cell>
          <cell r="L63">
            <v>1016765313</v>
          </cell>
          <cell r="M63">
            <v>5301997</v>
          </cell>
          <cell r="N63">
            <v>506022770</v>
          </cell>
        </row>
        <row r="64">
          <cell r="A64">
            <v>63</v>
          </cell>
          <cell r="B64" t="str">
            <v>سرية الهندسة الثانية بالحرس الوطني</v>
          </cell>
          <cell r="C64">
            <v>63</v>
          </cell>
          <cell r="D64">
            <v>103</v>
          </cell>
        </row>
        <row r="65">
          <cell r="A65">
            <v>64</v>
          </cell>
          <cell r="B65" t="str">
            <v>رئيس دائرة التحقيق والادعاء العام</v>
          </cell>
          <cell r="C65">
            <v>64</v>
          </cell>
          <cell r="D65">
            <v>203</v>
          </cell>
          <cell r="E65" t="str">
            <v>تركي علي التركي</v>
          </cell>
          <cell r="F65">
            <v>1019178019</v>
          </cell>
          <cell r="G65">
            <v>5812228</v>
          </cell>
          <cell r="H65">
            <v>504929648</v>
          </cell>
          <cell r="K65" t="str">
            <v>عيسى علي الرشيد</v>
          </cell>
          <cell r="L65">
            <v>1030591166</v>
          </cell>
          <cell r="M65">
            <v>5812228</v>
          </cell>
          <cell r="N65">
            <v>505934681</v>
          </cell>
          <cell r="Q65" t="str">
            <v>علي سعد الربيع</v>
          </cell>
          <cell r="R65">
            <v>1064249210</v>
          </cell>
          <cell r="S65">
            <v>5812228</v>
          </cell>
          <cell r="T65">
            <v>508067436</v>
          </cell>
          <cell r="W65" t="str">
            <v xml:space="preserve">سالم محمد الخليفة </v>
          </cell>
          <cell r="X65">
            <v>1015513250</v>
          </cell>
          <cell r="Y65">
            <v>5812228</v>
          </cell>
          <cell r="Z65">
            <v>506690019</v>
          </cell>
        </row>
        <row r="66">
          <cell r="A66">
            <v>65</v>
          </cell>
          <cell r="B66" t="str">
            <v>ادارة الصحة المدرسية</v>
          </cell>
          <cell r="C66">
            <v>65</v>
          </cell>
          <cell r="D66">
            <v>42</v>
          </cell>
          <cell r="E66" t="str">
            <v>احمد عبد الله المهيني</v>
          </cell>
          <cell r="F66">
            <v>1006546822</v>
          </cell>
          <cell r="G66">
            <v>58061010</v>
          </cell>
          <cell r="H66">
            <v>556008809</v>
          </cell>
          <cell r="K66" t="str">
            <v>محمد احمد الكاظم</v>
          </cell>
          <cell r="L66">
            <v>1020176242</v>
          </cell>
          <cell r="M66">
            <v>5308204</v>
          </cell>
          <cell r="N66">
            <v>503367528</v>
          </cell>
          <cell r="Q66" t="str">
            <v>علي عبد الله الزيدي</v>
          </cell>
          <cell r="R66">
            <v>1003421151</v>
          </cell>
          <cell r="S66">
            <v>5332516</v>
          </cell>
          <cell r="T66">
            <v>501788460</v>
          </cell>
          <cell r="W66" t="str">
            <v>محمد ياسين الرويشد</v>
          </cell>
          <cell r="X66">
            <v>102136579</v>
          </cell>
          <cell r="Y66">
            <v>5390365</v>
          </cell>
          <cell r="Z66">
            <v>530591509</v>
          </cell>
        </row>
        <row r="67">
          <cell r="A67">
            <v>66</v>
          </cell>
          <cell r="B67" t="str">
            <v>فرع المباحث الاداريه بالاحساء</v>
          </cell>
          <cell r="C67">
            <v>66</v>
          </cell>
          <cell r="D67">
            <v>48</v>
          </cell>
          <cell r="E67" t="str">
            <v>فهيد غانم الحربي</v>
          </cell>
          <cell r="F67">
            <v>1046355051</v>
          </cell>
          <cell r="G67">
            <v>5813919</v>
          </cell>
          <cell r="H67">
            <v>566095588</v>
          </cell>
          <cell r="K67" t="str">
            <v>فهد عبد الله الزهراني</v>
          </cell>
          <cell r="L67">
            <v>1011823992</v>
          </cell>
          <cell r="M67">
            <v>5813919</v>
          </cell>
          <cell r="N67">
            <v>507772662</v>
          </cell>
          <cell r="Q67" t="str">
            <v>ناصر عمير الشهراني</v>
          </cell>
          <cell r="R67">
            <v>1009809649</v>
          </cell>
          <cell r="S67">
            <v>5813919</v>
          </cell>
          <cell r="T67">
            <v>532199932</v>
          </cell>
          <cell r="W67" t="str">
            <v>سعد مبارك الدوسري</v>
          </cell>
          <cell r="X67">
            <v>1047989338</v>
          </cell>
          <cell r="Y67">
            <v>5813919</v>
          </cell>
          <cell r="Z67">
            <v>566617987</v>
          </cell>
        </row>
        <row r="68">
          <cell r="A68">
            <v>67</v>
          </cell>
          <cell r="B68" t="str">
            <v>مركز الامير سلطان للقب بالاحساء</v>
          </cell>
          <cell r="C68">
            <v>67</v>
          </cell>
          <cell r="D68">
            <v>42</v>
          </cell>
          <cell r="E68" t="str">
            <v>محمد علي العجمي</v>
          </cell>
          <cell r="F68">
            <v>1002205928</v>
          </cell>
          <cell r="G68">
            <v>5730000</v>
          </cell>
          <cell r="H68">
            <v>500580808</v>
          </cell>
          <cell r="K68" t="str">
            <v>احمد علي العجمي</v>
          </cell>
          <cell r="L68">
            <v>1002205944</v>
          </cell>
          <cell r="M68">
            <v>5730000</v>
          </cell>
          <cell r="N68">
            <v>555565929</v>
          </cell>
          <cell r="Q68" t="str">
            <v>رائد سلمان المقهوي</v>
          </cell>
          <cell r="R68">
            <v>1021469661</v>
          </cell>
          <cell r="S68">
            <v>5730000</v>
          </cell>
          <cell r="T68">
            <v>504834083</v>
          </cell>
          <cell r="W68" t="str">
            <v>اسامة سعد السميح</v>
          </cell>
          <cell r="X68">
            <v>1006343162</v>
          </cell>
          <cell r="Y68">
            <v>5730000</v>
          </cell>
          <cell r="Z68">
            <v>503904306</v>
          </cell>
        </row>
        <row r="69">
          <cell r="A69">
            <v>68</v>
          </cell>
          <cell r="B69" t="str">
            <v>الامر بالمعروف والنهي عن المنكر</v>
          </cell>
          <cell r="C69">
            <v>68</v>
          </cell>
          <cell r="D69">
            <v>104</v>
          </cell>
          <cell r="E69" t="str">
            <v>عبد الرحمن عبد الرحمن العتيق</v>
          </cell>
          <cell r="F69">
            <v>1002264677</v>
          </cell>
          <cell r="G69">
            <v>5821640</v>
          </cell>
          <cell r="H69">
            <v>555803789</v>
          </cell>
          <cell r="K69" t="str">
            <v>سعيد عبد العزيز الشيخ حسين</v>
          </cell>
          <cell r="L69">
            <v>1002793832</v>
          </cell>
          <cell r="M69">
            <v>5861015</v>
          </cell>
          <cell r="N69">
            <v>505928008</v>
          </cell>
          <cell r="Q69" t="str">
            <v>محمد حسن المتاكي</v>
          </cell>
          <cell r="R69">
            <v>1016663856</v>
          </cell>
          <cell r="S69">
            <v>5861015</v>
          </cell>
          <cell r="T69">
            <v>505939414</v>
          </cell>
          <cell r="W69" t="str">
            <v>سعد محمد البيشي</v>
          </cell>
          <cell r="X69">
            <v>1072393463</v>
          </cell>
          <cell r="Y69">
            <v>5850924</v>
          </cell>
          <cell r="Z69">
            <v>545699685</v>
          </cell>
        </row>
        <row r="70">
          <cell r="A70">
            <v>69</v>
          </cell>
          <cell r="B70" t="str">
            <v>مصلحة الاحصاءات العامة</v>
          </cell>
          <cell r="C70">
            <v>69</v>
          </cell>
          <cell r="D70">
            <v>38</v>
          </cell>
          <cell r="E70" t="str">
            <v>انور عبدالله الفلاح</v>
          </cell>
          <cell r="F70">
            <v>1011193438</v>
          </cell>
          <cell r="G70">
            <v>5811987</v>
          </cell>
          <cell r="H70">
            <v>548712222</v>
          </cell>
          <cell r="K70" t="str">
            <v>احمد محمد العبدالقادر</v>
          </cell>
          <cell r="L70">
            <v>1025166065</v>
          </cell>
          <cell r="M70" t="str">
            <v>-</v>
          </cell>
          <cell r="N70">
            <v>505928399</v>
          </cell>
        </row>
        <row r="71">
          <cell r="A71">
            <v>70</v>
          </cell>
          <cell r="B71" t="str">
            <v>قوات امن المنشات بالاحساء</v>
          </cell>
          <cell r="C71">
            <v>70</v>
          </cell>
          <cell r="D71">
            <v>55</v>
          </cell>
          <cell r="E71" t="str">
            <v>خالد سعيد الحويل</v>
          </cell>
          <cell r="F71">
            <v>1016960831</v>
          </cell>
          <cell r="G71">
            <v>57777791</v>
          </cell>
          <cell r="H71">
            <v>505922659</v>
          </cell>
          <cell r="K71" t="str">
            <v>راشد حمود الدعايا</v>
          </cell>
          <cell r="L71">
            <v>1004216220</v>
          </cell>
          <cell r="M71">
            <v>5777791</v>
          </cell>
          <cell r="N71">
            <v>530307397</v>
          </cell>
          <cell r="Q71" t="str">
            <v>نضمي عبد العزيز الامل</v>
          </cell>
          <cell r="R71">
            <v>1002441218</v>
          </cell>
          <cell r="S71">
            <v>5777791</v>
          </cell>
          <cell r="T71">
            <v>503928101</v>
          </cell>
          <cell r="W71" t="str">
            <v>عبد المحسن سعيد السعيد</v>
          </cell>
          <cell r="X71">
            <v>1063783185</v>
          </cell>
          <cell r="Y71">
            <v>5777791</v>
          </cell>
          <cell r="Z71">
            <v>508515324</v>
          </cell>
          <cell r="AC71" t="str">
            <v>صالح عبد الرحمن المالكي</v>
          </cell>
          <cell r="AD71">
            <v>1069201810</v>
          </cell>
          <cell r="AE71">
            <v>5777791</v>
          </cell>
          <cell r="AF71">
            <v>556792750</v>
          </cell>
          <cell r="AI71" t="str">
            <v>يوسف سعود الطلب</v>
          </cell>
          <cell r="AJ71">
            <v>1069070256</v>
          </cell>
          <cell r="AK71">
            <v>5777791</v>
          </cell>
          <cell r="AL71">
            <v>548938474</v>
          </cell>
        </row>
        <row r="72">
          <cell r="A72">
            <v>71</v>
          </cell>
          <cell r="B72" t="str">
            <v>المكتبه العامة بالاحساء</v>
          </cell>
          <cell r="C72">
            <v>71</v>
          </cell>
          <cell r="D72">
            <v>50</v>
          </cell>
          <cell r="E72" t="str">
            <v>خالد سعد سهيل الملحم</v>
          </cell>
          <cell r="F72">
            <v>1021317589</v>
          </cell>
          <cell r="G72">
            <v>5875300</v>
          </cell>
          <cell r="H72">
            <v>503906277</v>
          </cell>
          <cell r="K72" t="str">
            <v>صالح سالم الربيعة</v>
          </cell>
          <cell r="L72">
            <v>1010728101</v>
          </cell>
          <cell r="N72">
            <v>556900232</v>
          </cell>
        </row>
        <row r="73">
          <cell r="A73">
            <v>72</v>
          </cell>
          <cell r="B73" t="str">
            <v>بنك السعودي للتسليفبالاحساء</v>
          </cell>
          <cell r="C73">
            <v>72</v>
          </cell>
          <cell r="D73">
            <v>74</v>
          </cell>
          <cell r="E73" t="str">
            <v>عبد الله مطر الصعيب</v>
          </cell>
          <cell r="F73">
            <v>1015116039</v>
          </cell>
          <cell r="G73">
            <v>5830130</v>
          </cell>
          <cell r="H73">
            <v>595050557</v>
          </cell>
          <cell r="K73" t="str">
            <v>خالد صالح الناجم</v>
          </cell>
          <cell r="L73">
            <v>1001405222</v>
          </cell>
          <cell r="M73">
            <v>5830130</v>
          </cell>
          <cell r="N73">
            <v>505937910</v>
          </cell>
        </row>
        <row r="74">
          <cell r="A74">
            <v>73</v>
          </cell>
          <cell r="B74" t="str">
            <v>صندوق التنمية العقارية</v>
          </cell>
          <cell r="C74">
            <v>73</v>
          </cell>
          <cell r="D74">
            <v>1</v>
          </cell>
          <cell r="E74" t="str">
            <v>عبداللطيف عبدالرحمن الجاسم</v>
          </cell>
          <cell r="F74">
            <v>1002147245</v>
          </cell>
          <cell r="G74">
            <v>5803666</v>
          </cell>
          <cell r="H74">
            <v>504855669</v>
          </cell>
          <cell r="K74" t="str">
            <v>محمد عبدالعزيز الحمدي</v>
          </cell>
          <cell r="L74">
            <v>1020430912</v>
          </cell>
          <cell r="M74">
            <v>5803666</v>
          </cell>
          <cell r="N74">
            <v>53917599</v>
          </cell>
          <cell r="Q74" t="str">
            <v>عبدالله عبداللطيف السليمي</v>
          </cell>
          <cell r="R74">
            <v>1016971218</v>
          </cell>
          <cell r="S74">
            <v>5804884</v>
          </cell>
          <cell r="T74">
            <v>542314618</v>
          </cell>
        </row>
        <row r="75">
          <cell r="A75">
            <v>74</v>
          </cell>
          <cell r="B75" t="str">
            <v>مركز صحي قوى الامن</v>
          </cell>
          <cell r="C75">
            <v>74</v>
          </cell>
          <cell r="D75">
            <v>55</v>
          </cell>
          <cell r="E75" t="str">
            <v>ناصر علي العيسى</v>
          </cell>
          <cell r="F75">
            <v>1039505472</v>
          </cell>
          <cell r="G75">
            <v>5758989</v>
          </cell>
          <cell r="H75">
            <v>550566188</v>
          </cell>
          <cell r="K75" t="str">
            <v>على سعدالذكرالله</v>
          </cell>
          <cell r="L75">
            <v>1049940644</v>
          </cell>
          <cell r="M75">
            <v>5758989</v>
          </cell>
          <cell r="N75">
            <v>555936265</v>
          </cell>
          <cell r="Q75" t="str">
            <v>عبدالله سعود الشيباني</v>
          </cell>
          <cell r="R75">
            <v>1059336428</v>
          </cell>
          <cell r="S75">
            <v>5758989</v>
          </cell>
          <cell r="T75">
            <v>595213124</v>
          </cell>
          <cell r="W75" t="str">
            <v>زكي عبدالله الموسى</v>
          </cell>
          <cell r="X75">
            <v>1056288341</v>
          </cell>
          <cell r="Y75">
            <v>5758989</v>
          </cell>
          <cell r="Z75">
            <v>507818448</v>
          </cell>
        </row>
        <row r="76">
          <cell r="A76">
            <v>75</v>
          </cell>
          <cell r="B76" t="str">
            <v>الكتيبة 23 بالحرس</v>
          </cell>
          <cell r="C76">
            <v>75</v>
          </cell>
          <cell r="D76">
            <v>103</v>
          </cell>
          <cell r="E76" t="str">
            <v>حامد محمد علي فقيهي</v>
          </cell>
          <cell r="F76">
            <v>1022045981</v>
          </cell>
          <cell r="G76">
            <v>5910011</v>
          </cell>
          <cell r="H76">
            <v>542175597</v>
          </cell>
          <cell r="K76" t="str">
            <v>محمد ناجع فرحان غزواني</v>
          </cell>
          <cell r="L76">
            <v>1071567190</v>
          </cell>
          <cell r="M76" t="str">
            <v>تحويلة</v>
          </cell>
          <cell r="N76">
            <v>580000707</v>
          </cell>
          <cell r="Q76" t="str">
            <v>حمد عبدلله فهيد القحطاني</v>
          </cell>
          <cell r="R76">
            <v>1031687872</v>
          </cell>
          <cell r="S76">
            <v>27305</v>
          </cell>
          <cell r="T76">
            <v>555744630</v>
          </cell>
          <cell r="W76" t="str">
            <v>حمدان محمد ماطر المطيري</v>
          </cell>
          <cell r="X76">
            <v>1090599596</v>
          </cell>
          <cell r="Y76">
            <v>27304</v>
          </cell>
          <cell r="Z76">
            <v>590102506</v>
          </cell>
        </row>
        <row r="77">
          <cell r="A77">
            <v>76</v>
          </cell>
          <cell r="B77" t="str">
            <v>اصلاح ذات البين</v>
          </cell>
          <cell r="C77">
            <v>76</v>
          </cell>
          <cell r="D77">
            <v>48</v>
          </cell>
          <cell r="E77" t="str">
            <v>فيصل عبدالرحمن عبدالله الحجي</v>
          </cell>
          <cell r="F77">
            <v>1061627608</v>
          </cell>
          <cell r="G77">
            <v>5893443</v>
          </cell>
          <cell r="H77">
            <v>504924508</v>
          </cell>
        </row>
        <row r="78">
          <cell r="A78">
            <v>77</v>
          </cell>
          <cell r="B78" t="str">
            <v>مستشفى الصحة النفسية</v>
          </cell>
          <cell r="C78">
            <v>77</v>
          </cell>
          <cell r="D78">
            <v>42</v>
          </cell>
          <cell r="E78" t="str">
            <v>ابراهيم ناصر مجحم الصقر</v>
          </cell>
          <cell r="F78">
            <v>1009278454</v>
          </cell>
          <cell r="G78">
            <v>506429168</v>
          </cell>
          <cell r="H78">
            <v>506927980</v>
          </cell>
          <cell r="K78" t="str">
            <v>صالح محمد الفرج</v>
          </cell>
          <cell r="L78">
            <v>1002607917</v>
          </cell>
          <cell r="M78">
            <v>506429168</v>
          </cell>
          <cell r="N78">
            <v>556488488</v>
          </cell>
          <cell r="S78">
            <v>59940875</v>
          </cell>
        </row>
        <row r="79">
          <cell r="A79">
            <v>78</v>
          </cell>
          <cell r="B79" t="str">
            <v>مدينة الملك عبدالله السكنية</v>
          </cell>
          <cell r="C79">
            <v>78</v>
          </cell>
          <cell r="E79" t="str">
            <v>سعد محمد الماص</v>
          </cell>
          <cell r="F79">
            <v>1007524869</v>
          </cell>
          <cell r="G79">
            <v>5927500</v>
          </cell>
          <cell r="H79">
            <v>553933329</v>
          </cell>
          <cell r="K79" t="str">
            <v>محمد فالح الدوسري</v>
          </cell>
          <cell r="L79">
            <v>1014799538</v>
          </cell>
          <cell r="M79">
            <v>5927500</v>
          </cell>
          <cell r="N79">
            <v>552122880</v>
          </cell>
          <cell r="Q79" t="str">
            <v>محمد خميس الخميس</v>
          </cell>
          <cell r="R79">
            <v>1029618566</v>
          </cell>
          <cell r="S79">
            <v>5927500</v>
          </cell>
          <cell r="T79">
            <v>504655407</v>
          </cell>
          <cell r="W79" t="str">
            <v>عبدالرؤوف خالد الهلال</v>
          </cell>
          <cell r="X79">
            <v>1005612757</v>
          </cell>
          <cell r="Y79">
            <v>5923124</v>
          </cell>
          <cell r="Z79">
            <v>505934194</v>
          </cell>
        </row>
        <row r="80">
          <cell r="A80">
            <v>79</v>
          </cell>
          <cell r="B80" t="str">
            <v>لواء الملك عبدالعزيز بالحرس</v>
          </cell>
          <cell r="C80">
            <v>79</v>
          </cell>
          <cell r="D80">
            <v>103</v>
          </cell>
          <cell r="K80" t="str">
            <v>احمد محمد شراحيلي</v>
          </cell>
          <cell r="L80">
            <v>1065512483</v>
          </cell>
          <cell r="M80">
            <v>5910517</v>
          </cell>
          <cell r="N80">
            <v>503596212</v>
          </cell>
          <cell r="Q80" t="str">
            <v>عويد قريطع العنزي</v>
          </cell>
          <cell r="R80">
            <v>1008767483</v>
          </cell>
          <cell r="S80">
            <v>5910707</v>
          </cell>
          <cell r="T80">
            <v>555927609</v>
          </cell>
          <cell r="W80" t="str">
            <v>عبدالله ساعد الغامدي</v>
          </cell>
          <cell r="X80">
            <v>1046579403</v>
          </cell>
          <cell r="Z80">
            <v>508800841</v>
          </cell>
        </row>
        <row r="81">
          <cell r="A81">
            <v>80</v>
          </cell>
          <cell r="B81" t="str">
            <v>فرع ادارة الطرق والنقل</v>
          </cell>
          <cell r="C81">
            <v>80</v>
          </cell>
          <cell r="D81">
            <v>130</v>
          </cell>
          <cell r="E81" t="str">
            <v>مبخوت فهد الدوسري</v>
          </cell>
          <cell r="F81">
            <v>1001076619</v>
          </cell>
          <cell r="G81">
            <v>5840066</v>
          </cell>
          <cell r="H81">
            <v>568911236</v>
          </cell>
          <cell r="K81" t="str">
            <v>متعب سعد العتيق</v>
          </cell>
          <cell r="L81">
            <v>1015616673</v>
          </cell>
          <cell r="M81">
            <v>5840066</v>
          </cell>
          <cell r="N81">
            <v>500067978</v>
          </cell>
        </row>
        <row r="82">
          <cell r="A82">
            <v>81</v>
          </cell>
          <cell r="B82" t="str">
            <v>الكتيبة 52 بالحرس</v>
          </cell>
          <cell r="C82">
            <v>81</v>
          </cell>
          <cell r="D82">
            <v>103</v>
          </cell>
          <cell r="E82" t="str">
            <v>محمد فهد عبدالعزيز القعيمي</v>
          </cell>
          <cell r="F82">
            <v>1007056029</v>
          </cell>
          <cell r="G82">
            <v>5910011</v>
          </cell>
          <cell r="H82">
            <v>591138888</v>
          </cell>
          <cell r="K82" t="str">
            <v>عبدالعزيز عبدالله ابراهيم الخميس</v>
          </cell>
          <cell r="L82">
            <v>1004575344</v>
          </cell>
          <cell r="M82" t="str">
            <v>تحويلة</v>
          </cell>
          <cell r="N82">
            <v>546222125</v>
          </cell>
          <cell r="S82">
            <v>20635</v>
          </cell>
        </row>
        <row r="83">
          <cell r="A83">
            <v>82</v>
          </cell>
          <cell r="B83" t="str">
            <v>الفوج الرابع عشر بالحرس</v>
          </cell>
          <cell r="C83">
            <v>82</v>
          </cell>
          <cell r="D83">
            <v>103</v>
          </cell>
          <cell r="E83" t="str">
            <v>يوسف عبداللطيف السعيد</v>
          </cell>
          <cell r="F83">
            <v>1002425799</v>
          </cell>
          <cell r="G83">
            <v>5910234</v>
          </cell>
          <cell r="H83">
            <v>556930300</v>
          </cell>
          <cell r="K83" t="str">
            <v>محمد هزاع القحطاني</v>
          </cell>
          <cell r="L83">
            <v>1015703307</v>
          </cell>
          <cell r="M83">
            <v>5910234</v>
          </cell>
          <cell r="N83">
            <v>563277763</v>
          </cell>
        </row>
        <row r="84">
          <cell r="A84">
            <v>83</v>
          </cell>
          <cell r="B84" t="str">
            <v>اصلاح ذات البين</v>
          </cell>
          <cell r="C84">
            <v>83</v>
          </cell>
        </row>
        <row r="85">
          <cell r="A85">
            <v>84</v>
          </cell>
          <cell r="B85" t="str">
            <v>قيادة الكتيبة الالية 21 بالحرس</v>
          </cell>
          <cell r="C85">
            <v>84</v>
          </cell>
          <cell r="D85">
            <v>103</v>
          </cell>
          <cell r="E85" t="str">
            <v>ابراهيم محمد الزهراني</v>
          </cell>
          <cell r="F85">
            <v>1005729390</v>
          </cell>
          <cell r="G85">
            <v>5910011</v>
          </cell>
          <cell r="H85">
            <v>564981559</v>
          </cell>
          <cell r="K85" t="str">
            <v>علي محمد مقوي</v>
          </cell>
          <cell r="L85">
            <v>1015730706</v>
          </cell>
          <cell r="M85">
            <v>5910011</v>
          </cell>
          <cell r="N85">
            <v>504853005</v>
          </cell>
          <cell r="Q85" t="str">
            <v>خالد محمد الحربي</v>
          </cell>
          <cell r="R85">
            <v>1058578616</v>
          </cell>
          <cell r="S85">
            <v>5910011</v>
          </cell>
          <cell r="T85">
            <v>56153784</v>
          </cell>
        </row>
        <row r="86">
          <cell r="A86">
            <v>85</v>
          </cell>
          <cell r="B86" t="str">
            <v>مستشفى الولادة والاطفال</v>
          </cell>
          <cell r="C86">
            <v>85</v>
          </cell>
          <cell r="D86">
            <v>42</v>
          </cell>
          <cell r="E86" t="str">
            <v>محمد احمد الدباب</v>
          </cell>
          <cell r="F86">
            <v>1016412700</v>
          </cell>
          <cell r="G86">
            <v>5942500</v>
          </cell>
          <cell r="H86">
            <v>506933239</v>
          </cell>
          <cell r="K86" t="str">
            <v>احمد عبدالله العباد</v>
          </cell>
          <cell r="L86">
            <v>1011572011</v>
          </cell>
          <cell r="M86">
            <v>5942500</v>
          </cell>
          <cell r="N86">
            <v>503902605</v>
          </cell>
          <cell r="Q86" t="str">
            <v>ماهر علي السماعيل</v>
          </cell>
          <cell r="R86">
            <v>1010695193</v>
          </cell>
          <cell r="S86">
            <v>5942500</v>
          </cell>
          <cell r="T86">
            <v>500266054</v>
          </cell>
          <cell r="W86" t="str">
            <v>خالد احمد الزيد</v>
          </cell>
          <cell r="X86">
            <v>1035853223</v>
          </cell>
          <cell r="Y86">
            <v>5942500</v>
          </cell>
          <cell r="Z86">
            <v>508398070</v>
          </cell>
        </row>
        <row r="87">
          <cell r="A87">
            <v>86</v>
          </cell>
          <cell r="B87" t="str">
            <v>ادراة التدريب الاهلي</v>
          </cell>
          <cell r="C87">
            <v>86</v>
          </cell>
          <cell r="D87">
            <v>88</v>
          </cell>
          <cell r="E87" t="str">
            <v>حسين علي بوشليبي</v>
          </cell>
          <cell r="F87">
            <v>1021835564</v>
          </cell>
          <cell r="G87">
            <v>5821542</v>
          </cell>
          <cell r="H87">
            <v>56947170</v>
          </cell>
          <cell r="K87" t="str">
            <v>عبدالرحمن محمد الغانم</v>
          </cell>
          <cell r="L87">
            <v>1013667355</v>
          </cell>
          <cell r="M87">
            <v>5821542</v>
          </cell>
          <cell r="N87">
            <v>504941135</v>
          </cell>
        </row>
        <row r="88">
          <cell r="A88">
            <v>87</v>
          </cell>
          <cell r="B88" t="str">
            <v>سرية الاشارة الثانية</v>
          </cell>
          <cell r="C88">
            <v>87</v>
          </cell>
          <cell r="D88">
            <v>103</v>
          </cell>
        </row>
        <row r="89">
          <cell r="A89">
            <v>88</v>
          </cell>
          <cell r="B89" t="str">
            <v>ادارة البريد السعودي</v>
          </cell>
          <cell r="C89">
            <v>88</v>
          </cell>
          <cell r="D89">
            <v>5475</v>
          </cell>
        </row>
        <row r="90">
          <cell r="A90">
            <v>89</v>
          </cell>
          <cell r="B90" t="str">
            <v>صنديق البريد المركزي</v>
          </cell>
          <cell r="C90">
            <v>89</v>
          </cell>
        </row>
        <row r="91">
          <cell r="A91">
            <v>90</v>
          </cell>
          <cell r="B91" t="str">
            <v>وحدة الاثار</v>
          </cell>
          <cell r="C91">
            <v>90</v>
          </cell>
          <cell r="D91">
            <v>179</v>
          </cell>
          <cell r="E91" t="str">
            <v>جعفر عبدالله الفرحان</v>
          </cell>
          <cell r="F91">
            <v>1008787291</v>
          </cell>
          <cell r="G91">
            <v>5802639</v>
          </cell>
          <cell r="H91">
            <v>506914245</v>
          </cell>
          <cell r="K91" t="str">
            <v>محمد عبدالله الشيتي</v>
          </cell>
          <cell r="L91">
            <v>1025331172</v>
          </cell>
          <cell r="M91">
            <v>5802639</v>
          </cell>
          <cell r="N91">
            <v>506552846</v>
          </cell>
        </row>
        <row r="92">
          <cell r="A92">
            <v>91</v>
          </cell>
          <cell r="B92" t="str">
            <v>مركز طريق سلوى</v>
          </cell>
          <cell r="C92">
            <v>91</v>
          </cell>
          <cell r="D92">
            <v>42</v>
          </cell>
          <cell r="E92" t="str">
            <v>عبدالله محمد الزعبي</v>
          </cell>
          <cell r="H92">
            <v>552449925</v>
          </cell>
          <cell r="K92" t="str">
            <v>علي حسين الصليبيخ</v>
          </cell>
          <cell r="L92">
            <v>1072877044</v>
          </cell>
          <cell r="M92">
            <v>5829781</v>
          </cell>
          <cell r="N92">
            <v>558202947</v>
          </cell>
          <cell r="Q92" t="str">
            <v>حجاب مصلح الحربي</v>
          </cell>
          <cell r="T92">
            <v>556832250</v>
          </cell>
          <cell r="W92" t="str">
            <v>سعيد راشد الزهراني</v>
          </cell>
          <cell r="X92">
            <v>1010268536</v>
          </cell>
          <cell r="Y92">
            <v>5829781</v>
          </cell>
          <cell r="Z92">
            <v>544440600</v>
          </cell>
        </row>
        <row r="93">
          <cell r="A93">
            <v>92</v>
          </cell>
          <cell r="B93" t="str">
            <v>مركز التدريب الزراعي</v>
          </cell>
          <cell r="C93">
            <v>92</v>
          </cell>
          <cell r="D93">
            <v>35</v>
          </cell>
          <cell r="E93" t="str">
            <v>علي محمد العديل</v>
          </cell>
          <cell r="F93">
            <v>1016765313</v>
          </cell>
          <cell r="G93">
            <v>5901997</v>
          </cell>
          <cell r="H93">
            <v>506022770</v>
          </cell>
          <cell r="K93" t="str">
            <v>حجي حسين الثويني</v>
          </cell>
          <cell r="L93">
            <v>1005655038</v>
          </cell>
          <cell r="M93">
            <v>5300056</v>
          </cell>
          <cell r="N93">
            <v>506911198</v>
          </cell>
        </row>
        <row r="94">
          <cell r="A94">
            <v>93</v>
          </cell>
          <cell r="B94" t="str">
            <v>مستشفى الجبر للعيون والانف والاذن والحنجرة</v>
          </cell>
          <cell r="C94">
            <v>93</v>
          </cell>
          <cell r="D94">
            <v>42</v>
          </cell>
          <cell r="E94" t="str">
            <v>محمد خالد الهديهد</v>
          </cell>
          <cell r="F94">
            <v>1020107619</v>
          </cell>
          <cell r="G94">
            <v>5927785</v>
          </cell>
          <cell r="H94">
            <v>504921319</v>
          </cell>
          <cell r="K94" t="str">
            <v>فهد خالد الهديهد</v>
          </cell>
          <cell r="L94">
            <v>1054363336</v>
          </cell>
          <cell r="M94" t="str">
            <v>تحويلة 1255</v>
          </cell>
          <cell r="N94">
            <v>544440151</v>
          </cell>
          <cell r="Q94" t="str">
            <v>حيدر علي العمران</v>
          </cell>
          <cell r="R94">
            <v>1024607440</v>
          </cell>
          <cell r="S94" t="str">
            <v>تحويلة 1254</v>
          </cell>
          <cell r="T94">
            <v>555963654</v>
          </cell>
        </row>
        <row r="95">
          <cell r="A95">
            <v>94</v>
          </cell>
          <cell r="B95" t="str">
            <v>مستشفى العفالق</v>
          </cell>
          <cell r="C95">
            <v>94</v>
          </cell>
          <cell r="D95">
            <v>42</v>
          </cell>
        </row>
        <row r="96">
          <cell r="A96">
            <v>95</v>
          </cell>
          <cell r="B96" t="str">
            <v>مصلحة الزكاة والدخل</v>
          </cell>
          <cell r="C96">
            <v>95</v>
          </cell>
          <cell r="D96">
            <v>143</v>
          </cell>
          <cell r="E96" t="str">
            <v>هاني عبدالله صالح المرزوق</v>
          </cell>
          <cell r="F96">
            <v>1009883206</v>
          </cell>
          <cell r="G96">
            <v>5881780</v>
          </cell>
          <cell r="H96">
            <v>509024005</v>
          </cell>
          <cell r="K96" t="str">
            <v>علي مسلم احمد بوشاجع</v>
          </cell>
          <cell r="L96">
            <v>1027546140</v>
          </cell>
          <cell r="N96">
            <v>506968549</v>
          </cell>
          <cell r="Q96" t="str">
            <v>انور علي عيسى العيسى</v>
          </cell>
          <cell r="R96">
            <v>1025206804</v>
          </cell>
          <cell r="T96">
            <v>506860814</v>
          </cell>
          <cell r="W96" t="str">
            <v>محمد حسن علي الشايب</v>
          </cell>
          <cell r="X96">
            <v>1050719655</v>
          </cell>
          <cell r="Z96">
            <v>500125800</v>
          </cell>
        </row>
        <row r="97">
          <cell r="A97">
            <v>96</v>
          </cell>
          <cell r="B97" t="str">
            <v>ادارة المشاريع بالحرس الوطني</v>
          </cell>
          <cell r="C97">
            <v>96</v>
          </cell>
          <cell r="D97">
            <v>103</v>
          </cell>
        </row>
        <row r="98">
          <cell r="A98">
            <v>97</v>
          </cell>
          <cell r="B98" t="str">
            <v>مركز التنمية الاجتماعي</v>
          </cell>
          <cell r="C98">
            <v>97</v>
          </cell>
          <cell r="D98">
            <v>19</v>
          </cell>
        </row>
        <row r="99">
          <cell r="A99">
            <v>98</v>
          </cell>
          <cell r="B99" t="str">
            <v>مدارس البنين</v>
          </cell>
          <cell r="C99">
            <v>98</v>
          </cell>
          <cell r="D99">
            <v>42</v>
          </cell>
        </row>
        <row r="100">
          <cell r="A100">
            <v>99</v>
          </cell>
          <cell r="B100" t="str">
            <v>الرعاية الصحية الاولية</v>
          </cell>
          <cell r="C100">
            <v>99</v>
          </cell>
          <cell r="D100">
            <v>42</v>
          </cell>
          <cell r="E100" t="str">
            <v>فهد عيسى عبدالله المذن</v>
          </cell>
          <cell r="F100">
            <v>1011813654</v>
          </cell>
          <cell r="G100">
            <v>5755120</v>
          </cell>
          <cell r="H100">
            <v>502833396</v>
          </cell>
          <cell r="K100" t="str">
            <v>محمود صالح سليمان الشنبة</v>
          </cell>
          <cell r="L100">
            <v>1004369391</v>
          </cell>
          <cell r="M100">
            <v>5755120</v>
          </cell>
          <cell r="N100">
            <v>554823500</v>
          </cell>
        </row>
        <row r="101">
          <cell r="A101">
            <v>100</v>
          </cell>
          <cell r="B101" t="str">
            <v>التوزيع</v>
          </cell>
          <cell r="C101">
            <v>100</v>
          </cell>
        </row>
        <row r="102">
          <cell r="A102">
            <v>101</v>
          </cell>
          <cell r="B102" t="str">
            <v>مكتب الخدمة المدنية بالاحساء</v>
          </cell>
          <cell r="C102">
            <v>101</v>
          </cell>
          <cell r="D102">
            <v>99</v>
          </cell>
          <cell r="E102" t="str">
            <v>فهد ابراهيم اللصنيخ</v>
          </cell>
          <cell r="F102">
            <v>1080534751</v>
          </cell>
          <cell r="G102">
            <v>5831858</v>
          </cell>
          <cell r="H102">
            <v>568251442</v>
          </cell>
          <cell r="K102" t="str">
            <v>تركي سالم اليعقوب</v>
          </cell>
          <cell r="L102">
            <v>1010075654</v>
          </cell>
          <cell r="N102">
            <v>500720407</v>
          </cell>
          <cell r="Q102" t="str">
            <v>ابراهيم سلمان السليمان</v>
          </cell>
          <cell r="R102">
            <v>1025191147</v>
          </cell>
          <cell r="T102">
            <v>508296906</v>
          </cell>
          <cell r="W102" t="str">
            <v>مشعل حمود القحطاني</v>
          </cell>
          <cell r="X102">
            <v>1010075623</v>
          </cell>
          <cell r="Z102">
            <v>568779666</v>
          </cell>
        </row>
        <row r="103">
          <cell r="A103">
            <v>102</v>
          </cell>
          <cell r="B103" t="str">
            <v>وحدة الاحضار</v>
          </cell>
          <cell r="C103">
            <v>102</v>
          </cell>
          <cell r="D103">
            <v>48</v>
          </cell>
          <cell r="E103" t="str">
            <v>محمود محمد علي الصبي</v>
          </cell>
          <cell r="F103">
            <v>1001043288</v>
          </cell>
          <cell r="G103">
            <v>5802839</v>
          </cell>
          <cell r="H103">
            <v>504927357</v>
          </cell>
          <cell r="K103" t="str">
            <v>سعود سعد سعود العمر</v>
          </cell>
          <cell r="L103">
            <v>1024092163</v>
          </cell>
          <cell r="M103">
            <v>5802839</v>
          </cell>
          <cell r="N103">
            <v>554931181</v>
          </cell>
        </row>
        <row r="104">
          <cell r="A104">
            <v>103</v>
          </cell>
          <cell r="B104" t="str">
            <v>الهيئة الابتدائية بالاحساء</v>
          </cell>
          <cell r="C104">
            <v>103</v>
          </cell>
          <cell r="D104">
            <v>18</v>
          </cell>
          <cell r="E104" t="str">
            <v>علي عبدالله المسيليم</v>
          </cell>
          <cell r="F104">
            <v>1011021779</v>
          </cell>
          <cell r="G104">
            <v>5305684</v>
          </cell>
          <cell r="H104">
            <v>551478136</v>
          </cell>
          <cell r="K104" t="str">
            <v xml:space="preserve">جاسم محمد الجاسم  </v>
          </cell>
          <cell r="L104">
            <v>1019603776</v>
          </cell>
          <cell r="N104">
            <v>555795373</v>
          </cell>
          <cell r="Q104" t="str">
            <v>علي خليفة الهويشل</v>
          </cell>
          <cell r="R104">
            <v>1051657417</v>
          </cell>
          <cell r="T104">
            <v>555347441</v>
          </cell>
          <cell r="W104" t="str">
            <v>احمد علي الهزاع</v>
          </cell>
          <cell r="X104">
            <v>1049931791</v>
          </cell>
          <cell r="Z104">
            <v>508604133</v>
          </cell>
        </row>
        <row r="105">
          <cell r="A105">
            <v>104</v>
          </cell>
          <cell r="B105" t="str">
            <v>امن وحماية المطار</v>
          </cell>
          <cell r="C105">
            <v>104</v>
          </cell>
          <cell r="D105">
            <v>55</v>
          </cell>
          <cell r="E105" t="str">
            <v>خالد سلمان الماجد</v>
          </cell>
          <cell r="F105">
            <v>1027105871</v>
          </cell>
          <cell r="G105">
            <v>5710056</v>
          </cell>
          <cell r="H105">
            <v>540383899</v>
          </cell>
          <cell r="K105" t="str">
            <v>ناجي محمد السليمان</v>
          </cell>
          <cell r="L105">
            <v>1022948473</v>
          </cell>
          <cell r="M105">
            <v>5710056</v>
          </cell>
          <cell r="N105">
            <v>542267475</v>
          </cell>
        </row>
        <row r="106">
          <cell r="A106">
            <v>105</v>
          </cell>
          <cell r="B106" t="str">
            <v>شعبة الاسلحة والذخيرة بالحرس</v>
          </cell>
          <cell r="C106">
            <v>105</v>
          </cell>
          <cell r="D106">
            <v>103</v>
          </cell>
          <cell r="E106" t="str">
            <v>محمد حسن القحطاني</v>
          </cell>
          <cell r="F106">
            <v>1079114185</v>
          </cell>
          <cell r="G106">
            <v>5910011</v>
          </cell>
          <cell r="H106">
            <v>55778728</v>
          </cell>
          <cell r="K106" t="str">
            <v>سلطان مطر المهاشير</v>
          </cell>
          <cell r="L106">
            <v>1029047279</v>
          </cell>
          <cell r="M106" t="str">
            <v>تحويلة</v>
          </cell>
          <cell r="N106">
            <v>531109994</v>
          </cell>
          <cell r="Q106" t="str">
            <v>محمد خليفة الناجي</v>
          </cell>
          <cell r="R106">
            <v>1069706800</v>
          </cell>
          <cell r="S106" t="str">
            <v>20219/20215</v>
          </cell>
          <cell r="T106">
            <v>546441919</v>
          </cell>
          <cell r="W106" t="str">
            <v>عبدالله عثمان العواد</v>
          </cell>
          <cell r="X106">
            <v>1013753817</v>
          </cell>
          <cell r="Y106">
            <v>5910366</v>
          </cell>
          <cell r="Z106">
            <v>552314945</v>
          </cell>
        </row>
        <row r="107">
          <cell r="A107">
            <v>106</v>
          </cell>
          <cell r="B107" t="str">
            <v>ادارة الامن والحماية</v>
          </cell>
          <cell r="C107">
            <v>106</v>
          </cell>
        </row>
        <row r="108">
          <cell r="A108">
            <v>107</v>
          </cell>
          <cell r="B108" t="str">
            <v>مركز اشارة الحرس الوطني</v>
          </cell>
          <cell r="C108">
            <v>107</v>
          </cell>
          <cell r="D108">
            <v>103</v>
          </cell>
          <cell r="E108" t="str">
            <v>جاسم عباس المحمد</v>
          </cell>
          <cell r="F108">
            <v>1016654335</v>
          </cell>
          <cell r="G108">
            <v>5910011</v>
          </cell>
          <cell r="H108">
            <v>540303305</v>
          </cell>
          <cell r="K108" t="str">
            <v>عبدالعزيز محمد الدريويش</v>
          </cell>
          <cell r="L108">
            <v>1010330759</v>
          </cell>
          <cell r="M108" t="str">
            <v>تحويلة</v>
          </cell>
          <cell r="N108">
            <v>508142412</v>
          </cell>
          <cell r="Q108" t="str">
            <v>محمد سعد فيحان السبيعي</v>
          </cell>
          <cell r="R108">
            <v>1010077921</v>
          </cell>
          <cell r="S108">
            <v>21557</v>
          </cell>
          <cell r="T108">
            <v>555935517</v>
          </cell>
        </row>
        <row r="109">
          <cell r="A109">
            <v>108</v>
          </cell>
          <cell r="B109" t="str">
            <v>الشرطة العسكرية الثانية بالحرس الوطني</v>
          </cell>
          <cell r="C109">
            <v>108</v>
          </cell>
          <cell r="D109">
            <v>103</v>
          </cell>
        </row>
        <row r="110">
          <cell r="A110">
            <v>109</v>
          </cell>
          <cell r="B110" t="str">
            <v>واصل الريفي</v>
          </cell>
          <cell r="C110">
            <v>109</v>
          </cell>
        </row>
        <row r="111">
          <cell r="A111">
            <v>110</v>
          </cell>
          <cell r="B111" t="str">
            <v>خدمة واصل</v>
          </cell>
          <cell r="C111">
            <v>110</v>
          </cell>
        </row>
        <row r="112">
          <cell r="A112">
            <v>111</v>
          </cell>
          <cell r="B112" t="str">
            <v>شعبة ميادين الرماية للقطاع الشرقي</v>
          </cell>
          <cell r="C112">
            <v>111</v>
          </cell>
          <cell r="D112">
            <v>103</v>
          </cell>
          <cell r="E112" t="str">
            <v>شاكر موسى حسن الغانم</v>
          </cell>
          <cell r="F112">
            <v>1014755753</v>
          </cell>
          <cell r="G112" t="str">
            <v>-</v>
          </cell>
          <cell r="H112">
            <v>566343355</v>
          </cell>
        </row>
        <row r="113">
          <cell r="A113"/>
          <cell r="C113"/>
        </row>
        <row r="114">
          <cell r="A114"/>
          <cell r="C114"/>
        </row>
        <row r="115">
          <cell r="A115"/>
          <cell r="C115"/>
        </row>
        <row r="116">
          <cell r="A116"/>
          <cell r="C116"/>
        </row>
        <row r="117">
          <cell r="A117"/>
          <cell r="C117"/>
        </row>
        <row r="118">
          <cell r="A118"/>
          <cell r="C118"/>
        </row>
        <row r="119">
          <cell r="A119"/>
          <cell r="C119"/>
        </row>
        <row r="120">
          <cell r="A120"/>
          <cell r="C120"/>
        </row>
        <row r="121">
          <cell r="A121"/>
          <cell r="C121"/>
        </row>
        <row r="122">
          <cell r="A122"/>
          <cell r="C122"/>
        </row>
        <row r="123">
          <cell r="A123"/>
          <cell r="C123"/>
        </row>
        <row r="124">
          <cell r="A124"/>
          <cell r="C124"/>
        </row>
        <row r="125">
          <cell r="A125"/>
          <cell r="C125"/>
        </row>
        <row r="126">
          <cell r="A126"/>
          <cell r="C126"/>
        </row>
        <row r="127">
          <cell r="A127"/>
          <cell r="C127"/>
        </row>
        <row r="128">
          <cell r="A128"/>
          <cell r="C128"/>
        </row>
        <row r="129">
          <cell r="A129"/>
          <cell r="C129"/>
        </row>
        <row r="130">
          <cell r="A130"/>
          <cell r="C130"/>
        </row>
        <row r="131">
          <cell r="A131"/>
          <cell r="C131"/>
        </row>
        <row r="132">
          <cell r="A132" t="e">
            <v>#VALUE!</v>
          </cell>
        </row>
        <row r="133">
          <cell r="A133" t="e">
            <v>#VALUE!</v>
          </cell>
        </row>
        <row r="134">
          <cell r="A134" t="e">
            <v>#VALUE!</v>
          </cell>
        </row>
        <row r="135">
          <cell r="A135" t="e">
            <v>#VALUE!</v>
          </cell>
        </row>
        <row r="136">
          <cell r="A136" t="e">
            <v>#VALUE!</v>
          </cell>
        </row>
        <row r="137">
          <cell r="A137" t="e">
            <v>#VALUE!</v>
          </cell>
        </row>
        <row r="138">
          <cell r="A138" t="e">
            <v>#VALUE!</v>
          </cell>
        </row>
        <row r="139">
          <cell r="A139" t="e">
            <v>#VALUE!</v>
          </cell>
        </row>
        <row r="140">
          <cell r="A140" t="e">
            <v>#VALUE!</v>
          </cell>
        </row>
        <row r="141">
          <cell r="A141" t="e">
            <v>#VALUE!</v>
          </cell>
        </row>
        <row r="142">
          <cell r="A142" t="e">
            <v>#VALUE!</v>
          </cell>
        </row>
        <row r="143">
          <cell r="A143" t="e">
            <v>#VALUE!</v>
          </cell>
        </row>
        <row r="144">
          <cell r="A144" t="e">
            <v>#VALUE!</v>
          </cell>
        </row>
        <row r="145">
          <cell r="A145" t="e">
            <v>#VALUE!</v>
          </cell>
        </row>
        <row r="146">
          <cell r="A146" t="e">
            <v>#VALUE!</v>
          </cell>
        </row>
        <row r="147">
          <cell r="A147" t="e">
            <v>#VALUE!</v>
          </cell>
        </row>
        <row r="148">
          <cell r="A148" t="e">
            <v>#VALUE!</v>
          </cell>
        </row>
        <row r="149">
          <cell r="A149" t="e">
            <v>#VALUE!</v>
          </cell>
        </row>
        <row r="150">
          <cell r="A150" t="e">
            <v>#VALUE!</v>
          </cell>
        </row>
        <row r="151">
          <cell r="A151" t="e">
            <v>#VALUE!</v>
          </cell>
        </row>
        <row r="152">
          <cell r="A152" t="e">
            <v>#VALUE!</v>
          </cell>
        </row>
        <row r="153">
          <cell r="A153" t="e">
            <v>#VALUE!</v>
          </cell>
        </row>
        <row r="154">
          <cell r="A154" t="e">
            <v>#VALUE!</v>
          </cell>
        </row>
        <row r="155">
          <cell r="A155" t="e">
            <v>#VALUE!</v>
          </cell>
        </row>
        <row r="156">
          <cell r="A156" t="e">
            <v>#VALUE!</v>
          </cell>
        </row>
        <row r="157">
          <cell r="A157" t="e">
            <v>#VALUE!</v>
          </cell>
        </row>
        <row r="158">
          <cell r="A158" t="e">
            <v>#VALUE!</v>
          </cell>
        </row>
        <row r="159">
          <cell r="A159" t="e">
            <v>#VALUE!</v>
          </cell>
        </row>
        <row r="160">
          <cell r="A160" t="e">
            <v>#VALUE!</v>
          </cell>
        </row>
        <row r="161">
          <cell r="A161" t="e">
            <v>#VALUE!</v>
          </cell>
        </row>
        <row r="162">
          <cell r="A162" t="e">
            <v>#VALUE!</v>
          </cell>
        </row>
        <row r="163">
          <cell r="A163" t="e">
            <v>#VALUE!</v>
          </cell>
        </row>
        <row r="164">
          <cell r="A164" t="e">
            <v>#VALUE!</v>
          </cell>
        </row>
        <row r="165">
          <cell r="A165" t="e">
            <v>#VALUE!</v>
          </cell>
        </row>
        <row r="166">
          <cell r="A166" t="e">
            <v>#VALUE!</v>
          </cell>
        </row>
        <row r="167">
          <cell r="A167" t="e">
            <v>#VALUE!</v>
          </cell>
        </row>
        <row r="168">
          <cell r="A168" t="e">
            <v>#VALUE!</v>
          </cell>
        </row>
        <row r="169">
          <cell r="A169" t="e">
            <v>#VALUE!</v>
          </cell>
        </row>
        <row r="170">
          <cell r="A170" t="e">
            <v>#VALUE!</v>
          </cell>
        </row>
        <row r="171">
          <cell r="A171" t="e">
            <v>#VALUE!</v>
          </cell>
        </row>
        <row r="172">
          <cell r="A172" t="e">
            <v>#VALUE!</v>
          </cell>
        </row>
        <row r="173">
          <cell r="A173" t="e">
            <v>#VALUE!</v>
          </cell>
        </row>
        <row r="174">
          <cell r="A174" t="e">
            <v>#VALUE!</v>
          </cell>
        </row>
        <row r="175">
          <cell r="A175" t="e">
            <v>#VALUE!</v>
          </cell>
        </row>
        <row r="176">
          <cell r="A176" t="e">
            <v>#VALUE!</v>
          </cell>
        </row>
        <row r="177">
          <cell r="A177" t="e">
            <v>#VALUE!</v>
          </cell>
        </row>
        <row r="178">
          <cell r="A178" t="e">
            <v>#VALUE!</v>
          </cell>
        </row>
        <row r="179">
          <cell r="A179" t="e">
            <v>#VALUE!</v>
          </cell>
        </row>
        <row r="180">
          <cell r="A180" t="e">
            <v>#VALUE!</v>
          </cell>
        </row>
        <row r="181">
          <cell r="A181" t="e">
            <v>#VALUE!</v>
          </cell>
        </row>
        <row r="182">
          <cell r="A182" t="e">
            <v>#VALUE!</v>
          </cell>
        </row>
        <row r="183">
          <cell r="A183" t="e">
            <v>#VALUE!</v>
          </cell>
        </row>
        <row r="184">
          <cell r="A184" t="e">
            <v>#VALUE!</v>
          </cell>
        </row>
        <row r="185">
          <cell r="A185" t="e">
            <v>#VALUE!</v>
          </cell>
        </row>
        <row r="186">
          <cell r="A186" t="e">
            <v>#VALUE!</v>
          </cell>
        </row>
        <row r="187">
          <cell r="A187" t="e">
            <v>#VALUE!</v>
          </cell>
        </row>
        <row r="188">
          <cell r="A188" t="e">
            <v>#VALUE!</v>
          </cell>
        </row>
        <row r="189">
          <cell r="A189" t="e">
            <v>#VALUE!</v>
          </cell>
        </row>
        <row r="190">
          <cell r="A190" t="e">
            <v>#VALUE!</v>
          </cell>
        </row>
        <row r="191">
          <cell r="A191" t="e">
            <v>#VALUE!</v>
          </cell>
        </row>
        <row r="192">
          <cell r="A192" t="e">
            <v>#VALUE!</v>
          </cell>
        </row>
        <row r="193">
          <cell r="A193" t="e">
            <v>#VALUE!</v>
          </cell>
        </row>
        <row r="194">
          <cell r="A194" t="e">
            <v>#VALUE!</v>
          </cell>
        </row>
        <row r="195">
          <cell r="A195" t="e">
            <v>#VALUE!</v>
          </cell>
        </row>
        <row r="196">
          <cell r="A196" t="e">
            <v>#VALUE!</v>
          </cell>
        </row>
        <row r="197">
          <cell r="A197" t="e">
            <v>#VALUE!</v>
          </cell>
        </row>
        <row r="198">
          <cell r="A198" t="e">
            <v>#VALUE!</v>
          </cell>
        </row>
        <row r="199">
          <cell r="A199" t="e">
            <v>#VALUE!</v>
          </cell>
        </row>
        <row r="200">
          <cell r="A200" t="e">
            <v>#VALUE!</v>
          </cell>
        </row>
        <row r="201">
          <cell r="A201" t="e">
            <v>#VALUE!</v>
          </cell>
        </row>
        <row r="202">
          <cell r="A202" t="e">
            <v>#VALUE!</v>
          </cell>
        </row>
        <row r="203">
          <cell r="A203" t="e">
            <v>#VALUE!</v>
          </cell>
        </row>
        <row r="204">
          <cell r="A204" t="e">
            <v>#VALUE!</v>
          </cell>
        </row>
        <row r="205">
          <cell r="A205" t="e">
            <v>#VALUE!</v>
          </cell>
        </row>
        <row r="206">
          <cell r="A206" t="e">
            <v>#VALUE!</v>
          </cell>
        </row>
        <row r="207">
          <cell r="A207" t="e">
            <v>#VALUE!</v>
          </cell>
        </row>
        <row r="208">
          <cell r="A208" t="e">
            <v>#VALUE!</v>
          </cell>
        </row>
        <row r="209">
          <cell r="A209" t="e">
            <v>#VALUE!</v>
          </cell>
        </row>
        <row r="210">
          <cell r="A210" t="e">
            <v>#VALUE!</v>
          </cell>
        </row>
        <row r="211">
          <cell r="A211" t="e">
            <v>#VALUE!</v>
          </cell>
        </row>
        <row r="212">
          <cell r="A212" t="e">
            <v>#VALUE!</v>
          </cell>
        </row>
        <row r="213">
          <cell r="A213" t="e">
            <v>#VALUE!</v>
          </cell>
        </row>
        <row r="214">
          <cell r="A214" t="e">
            <v>#VALUE!</v>
          </cell>
        </row>
        <row r="215">
          <cell r="A215" t="e">
            <v>#VALUE!</v>
          </cell>
        </row>
        <row r="216">
          <cell r="A216" t="e">
            <v>#VALUE!</v>
          </cell>
        </row>
        <row r="217">
          <cell r="A217" t="e">
            <v>#VALUE!</v>
          </cell>
        </row>
        <row r="218">
          <cell r="A218" t="e">
            <v>#VALUE!</v>
          </cell>
        </row>
        <row r="219">
          <cell r="A219" t="e">
            <v>#VALUE!</v>
          </cell>
        </row>
        <row r="220">
          <cell r="A220" t="e">
            <v>#VALUE!</v>
          </cell>
        </row>
        <row r="221">
          <cell r="A221" t="e">
            <v>#VALUE!</v>
          </cell>
        </row>
        <row r="222">
          <cell r="A222" t="e">
            <v>#VALUE!</v>
          </cell>
        </row>
        <row r="223">
          <cell r="A223" t="e">
            <v>#VALUE!</v>
          </cell>
        </row>
        <row r="224">
          <cell r="A224" t="e">
            <v>#VALUE!</v>
          </cell>
        </row>
        <row r="225">
          <cell r="A225" t="e">
            <v>#VALUE!</v>
          </cell>
        </row>
        <row r="226">
          <cell r="A226" t="e">
            <v>#VALUE!</v>
          </cell>
        </row>
        <row r="227">
          <cell r="A227" t="e">
            <v>#VALUE!</v>
          </cell>
        </row>
        <row r="228">
          <cell r="A228" t="e">
            <v>#VALUE!</v>
          </cell>
        </row>
        <row r="229">
          <cell r="A229" t="e">
            <v>#VALUE!</v>
          </cell>
        </row>
        <row r="230">
          <cell r="A230" t="e">
            <v>#VALUE!</v>
          </cell>
        </row>
        <row r="231">
          <cell r="A231" t="e">
            <v>#VALUE!</v>
          </cell>
        </row>
        <row r="232">
          <cell r="A232" t="e">
            <v>#VALUE!</v>
          </cell>
        </row>
        <row r="233">
          <cell r="A233" t="e">
            <v>#VALUE!</v>
          </cell>
        </row>
        <row r="234">
          <cell r="A234" t="e">
            <v>#VALUE!</v>
          </cell>
        </row>
        <row r="235">
          <cell r="A235" t="e">
            <v>#VALUE!</v>
          </cell>
        </row>
        <row r="236">
          <cell r="A236" t="e">
            <v>#VALUE!</v>
          </cell>
        </row>
        <row r="237">
          <cell r="A237" t="e">
            <v>#VALUE!</v>
          </cell>
        </row>
        <row r="238">
          <cell r="A238" t="e">
            <v>#VALUE!</v>
          </cell>
        </row>
        <row r="239">
          <cell r="A239" t="e">
            <v>#VALUE!</v>
          </cell>
        </row>
        <row r="240">
          <cell r="A240" t="e">
            <v>#VALUE!</v>
          </cell>
        </row>
        <row r="241">
          <cell r="A241" t="e">
            <v>#VALUE!</v>
          </cell>
        </row>
        <row r="242">
          <cell r="A242" t="e">
            <v>#VALUE!</v>
          </cell>
        </row>
        <row r="243">
          <cell r="A243" t="e">
            <v>#VALUE!</v>
          </cell>
        </row>
        <row r="244">
          <cell r="A244" t="e">
            <v>#VALUE!</v>
          </cell>
        </row>
        <row r="245">
          <cell r="A245" t="e">
            <v>#VALUE!</v>
          </cell>
        </row>
        <row r="246">
          <cell r="A246" t="e">
            <v>#VALUE!</v>
          </cell>
        </row>
        <row r="247">
          <cell r="A247" t="e">
            <v>#VALUE!</v>
          </cell>
        </row>
        <row r="248">
          <cell r="A248" t="e">
            <v>#VALUE!</v>
          </cell>
        </row>
        <row r="249">
          <cell r="A249" t="e">
            <v>#VALUE!</v>
          </cell>
        </row>
        <row r="250">
          <cell r="A250" t="e">
            <v>#VALUE!</v>
          </cell>
        </row>
        <row r="251">
          <cell r="A251" t="e">
            <v>#VALUE!</v>
          </cell>
        </row>
        <row r="252">
          <cell r="A252" t="e">
            <v>#VALUE!</v>
          </cell>
        </row>
        <row r="253">
          <cell r="A253" t="e">
            <v>#VALUE!</v>
          </cell>
        </row>
        <row r="254">
          <cell r="A254" t="e">
            <v>#VALUE!</v>
          </cell>
        </row>
        <row r="255">
          <cell r="A255" t="e">
            <v>#VALUE!</v>
          </cell>
        </row>
        <row r="256">
          <cell r="A256" t="e">
            <v>#VALUE!</v>
          </cell>
        </row>
        <row r="257">
          <cell r="A257" t="e">
            <v>#VALUE!</v>
          </cell>
        </row>
        <row r="258">
          <cell r="A258" t="e">
            <v>#VALUE!</v>
          </cell>
        </row>
        <row r="259">
          <cell r="A259" t="e">
            <v>#VALUE!</v>
          </cell>
        </row>
        <row r="260">
          <cell r="A260" t="e">
            <v>#VALUE!</v>
          </cell>
        </row>
        <row r="261">
          <cell r="A261" t="e">
            <v>#VALUE!</v>
          </cell>
        </row>
        <row r="262">
          <cell r="A262" t="e">
            <v>#VALUE!</v>
          </cell>
        </row>
        <row r="263">
          <cell r="A263" t="e">
            <v>#VALUE!</v>
          </cell>
        </row>
        <row r="264">
          <cell r="A264" t="e">
            <v>#VALUE!</v>
          </cell>
        </row>
        <row r="265">
          <cell r="A265" t="e">
            <v>#VALUE!</v>
          </cell>
        </row>
        <row r="266">
          <cell r="A266" t="e">
            <v>#VALUE!</v>
          </cell>
        </row>
        <row r="267">
          <cell r="A267" t="e">
            <v>#VALUE!</v>
          </cell>
        </row>
        <row r="268">
          <cell r="A268" t="e">
            <v>#VALUE!</v>
          </cell>
        </row>
        <row r="269">
          <cell r="A269" t="e">
            <v>#VALUE!</v>
          </cell>
        </row>
        <row r="270">
          <cell r="A270" t="e">
            <v>#VALUE!</v>
          </cell>
        </row>
        <row r="271">
          <cell r="A271" t="e">
            <v>#VALUE!</v>
          </cell>
        </row>
        <row r="272">
          <cell r="A272" t="e">
            <v>#VALUE!</v>
          </cell>
        </row>
        <row r="273">
          <cell r="A273" t="e">
            <v>#VALUE!</v>
          </cell>
        </row>
        <row r="274">
          <cell r="A274" t="e">
            <v>#VALUE!</v>
          </cell>
        </row>
        <row r="275">
          <cell r="A275" t="e">
            <v>#VALUE!</v>
          </cell>
        </row>
        <row r="276">
          <cell r="A276" t="e">
            <v>#VALUE!</v>
          </cell>
        </row>
        <row r="277">
          <cell r="A277" t="e">
            <v>#VALUE!</v>
          </cell>
        </row>
        <row r="278">
          <cell r="A278" t="e">
            <v>#VALUE!</v>
          </cell>
        </row>
        <row r="279">
          <cell r="A279" t="e">
            <v>#VALUE!</v>
          </cell>
        </row>
        <row r="280">
          <cell r="A280" t="e">
            <v>#VALUE!</v>
          </cell>
        </row>
        <row r="281">
          <cell r="A281" t="e">
            <v>#VALUE!</v>
          </cell>
        </row>
        <row r="282">
          <cell r="A282" t="e">
            <v>#VALUE!</v>
          </cell>
        </row>
        <row r="283">
          <cell r="A283" t="e">
            <v>#VALUE!</v>
          </cell>
        </row>
        <row r="284">
          <cell r="A284" t="e">
            <v>#VALUE!</v>
          </cell>
        </row>
        <row r="285">
          <cell r="A285" t="e">
            <v>#VALUE!</v>
          </cell>
        </row>
        <row r="286">
          <cell r="A286" t="e">
            <v>#VALUE!</v>
          </cell>
        </row>
        <row r="287">
          <cell r="A287" t="e">
            <v>#VALUE!</v>
          </cell>
        </row>
        <row r="288">
          <cell r="A288" t="e">
            <v>#VALUE!</v>
          </cell>
        </row>
        <row r="289">
          <cell r="A289" t="e">
            <v>#VALUE!</v>
          </cell>
        </row>
        <row r="290">
          <cell r="A290" t="e">
            <v>#VALUE!</v>
          </cell>
        </row>
        <row r="291">
          <cell r="A291" t="e">
            <v>#VALUE!</v>
          </cell>
        </row>
        <row r="292">
          <cell r="A292" t="e">
            <v>#VALUE!</v>
          </cell>
        </row>
        <row r="293">
          <cell r="A293" t="e">
            <v>#VALUE!</v>
          </cell>
        </row>
        <row r="294">
          <cell r="A294" t="e">
            <v>#VALUE!</v>
          </cell>
        </row>
        <row r="295">
          <cell r="A295" t="e">
            <v>#VALUE!</v>
          </cell>
        </row>
        <row r="296">
          <cell r="A296" t="e">
            <v>#VALUE!</v>
          </cell>
        </row>
        <row r="297">
          <cell r="A297" t="e">
            <v>#VALUE!</v>
          </cell>
        </row>
        <row r="298">
          <cell r="A298" t="e">
            <v>#VALUE!</v>
          </cell>
        </row>
        <row r="299">
          <cell r="A299" t="e">
            <v>#VALUE!</v>
          </cell>
        </row>
        <row r="300">
          <cell r="A300" t="e">
            <v>#VALUE!</v>
          </cell>
        </row>
        <row r="301">
          <cell r="A301" t="e">
            <v>#VALUE!</v>
          </cell>
        </row>
        <row r="302">
          <cell r="A302" t="e">
            <v>#VALUE!</v>
          </cell>
        </row>
        <row r="303">
          <cell r="A303" t="e">
            <v>#VALUE!</v>
          </cell>
        </row>
        <row r="304">
          <cell r="A304" t="e">
            <v>#VALUE!</v>
          </cell>
        </row>
        <row r="305">
          <cell r="A305" t="e">
            <v>#VALUE!</v>
          </cell>
        </row>
        <row r="306">
          <cell r="A306" t="e">
            <v>#VALUE!</v>
          </cell>
        </row>
        <row r="307">
          <cell r="A307" t="e">
            <v>#VALUE!</v>
          </cell>
        </row>
        <row r="308">
          <cell r="A308" t="e">
            <v>#VALUE!</v>
          </cell>
        </row>
        <row r="309">
          <cell r="A309" t="e">
            <v>#VALUE!</v>
          </cell>
        </row>
        <row r="310">
          <cell r="A310" t="e">
            <v>#VALUE!</v>
          </cell>
        </row>
        <row r="311">
          <cell r="A311" t="e">
            <v>#VALUE!</v>
          </cell>
        </row>
        <row r="312">
          <cell r="A312" t="e">
            <v>#VALUE!</v>
          </cell>
        </row>
        <row r="313">
          <cell r="A313" t="e">
            <v>#VALUE!</v>
          </cell>
        </row>
        <row r="314">
          <cell r="A314" t="e">
            <v>#VALUE!</v>
          </cell>
        </row>
        <row r="315">
          <cell r="A315" t="e">
            <v>#VALUE!</v>
          </cell>
        </row>
        <row r="316">
          <cell r="A316" t="e">
            <v>#VALUE!</v>
          </cell>
        </row>
        <row r="317">
          <cell r="A317" t="e">
            <v>#VALUE!</v>
          </cell>
        </row>
        <row r="318">
          <cell r="A318" t="e">
            <v>#VALUE!</v>
          </cell>
        </row>
        <row r="319">
          <cell r="A319" t="e">
            <v>#VALUE!</v>
          </cell>
        </row>
        <row r="320">
          <cell r="A320" t="e">
            <v>#VALUE!</v>
          </cell>
        </row>
        <row r="321">
          <cell r="A321" t="e">
            <v>#VALUE!</v>
          </cell>
        </row>
        <row r="322">
          <cell r="A322" t="e">
            <v>#VALUE!</v>
          </cell>
        </row>
        <row r="323">
          <cell r="A323" t="e">
            <v>#VALUE!</v>
          </cell>
        </row>
        <row r="324">
          <cell r="A324" t="e">
            <v>#VALUE!</v>
          </cell>
        </row>
        <row r="325">
          <cell r="A325" t="e">
            <v>#VALUE!</v>
          </cell>
        </row>
        <row r="326">
          <cell r="A326" t="e">
            <v>#VALUE!</v>
          </cell>
        </row>
        <row r="327">
          <cell r="A327" t="e">
            <v>#VALUE!</v>
          </cell>
        </row>
        <row r="328">
          <cell r="A328" t="e">
            <v>#VALUE!</v>
          </cell>
        </row>
        <row r="329">
          <cell r="A329" t="e">
            <v>#VALUE!</v>
          </cell>
        </row>
        <row r="330">
          <cell r="A330" t="e">
            <v>#VALUE!</v>
          </cell>
        </row>
        <row r="331">
          <cell r="A331" t="e">
            <v>#VALUE!</v>
          </cell>
        </row>
        <row r="332">
          <cell r="A332" t="e">
            <v>#VALUE!</v>
          </cell>
        </row>
        <row r="333">
          <cell r="A333" t="e">
            <v>#VALUE!</v>
          </cell>
        </row>
        <row r="334">
          <cell r="A334" t="e">
            <v>#VALUE!</v>
          </cell>
        </row>
        <row r="335">
          <cell r="A335" t="e">
            <v>#VALUE!</v>
          </cell>
        </row>
        <row r="336">
          <cell r="A336" t="e">
            <v>#VALUE!</v>
          </cell>
        </row>
        <row r="337">
          <cell r="A337" t="e">
            <v>#VALUE!</v>
          </cell>
        </row>
        <row r="338">
          <cell r="A338" t="e">
            <v>#VALUE!</v>
          </cell>
        </row>
        <row r="339">
          <cell r="A339" t="e">
            <v>#VALUE!</v>
          </cell>
        </row>
        <row r="340">
          <cell r="A340" t="e">
            <v>#VALUE!</v>
          </cell>
        </row>
        <row r="341">
          <cell r="A341" t="e">
            <v>#VALUE!</v>
          </cell>
        </row>
        <row r="342">
          <cell r="A342" t="e">
            <v>#VALUE!</v>
          </cell>
        </row>
        <row r="343">
          <cell r="A343" t="e">
            <v>#VALUE!</v>
          </cell>
        </row>
        <row r="344">
          <cell r="A344" t="e">
            <v>#VALUE!</v>
          </cell>
        </row>
        <row r="345">
          <cell r="A345" t="e">
            <v>#VALUE!</v>
          </cell>
        </row>
        <row r="346">
          <cell r="A346" t="e">
            <v>#VALUE!</v>
          </cell>
        </row>
        <row r="347">
          <cell r="A347" t="e">
            <v>#VALUE!</v>
          </cell>
        </row>
        <row r="348">
          <cell r="A348" t="e">
            <v>#VALUE!</v>
          </cell>
        </row>
        <row r="349">
          <cell r="A349" t="e">
            <v>#VALUE!</v>
          </cell>
        </row>
        <row r="350">
          <cell r="A350" t="e">
            <v>#VALUE!</v>
          </cell>
        </row>
        <row r="351">
          <cell r="A351" t="e">
            <v>#VALUE!</v>
          </cell>
        </row>
        <row r="352">
          <cell r="A352" t="e">
            <v>#VALUE!</v>
          </cell>
        </row>
        <row r="353">
          <cell r="A353" t="e">
            <v>#VALUE!</v>
          </cell>
        </row>
        <row r="354">
          <cell r="A354" t="e">
            <v>#VALUE!</v>
          </cell>
        </row>
        <row r="355">
          <cell r="A355" t="e">
            <v>#VALUE!</v>
          </cell>
        </row>
        <row r="356">
          <cell r="A356" t="e">
            <v>#VALUE!</v>
          </cell>
        </row>
        <row r="357">
          <cell r="A357" t="e">
            <v>#VALUE!</v>
          </cell>
        </row>
        <row r="358">
          <cell r="A358" t="e">
            <v>#VALUE!</v>
          </cell>
        </row>
        <row r="359">
          <cell r="A359" t="e">
            <v>#VALUE!</v>
          </cell>
        </row>
        <row r="360">
          <cell r="A360" t="e">
            <v>#VALUE!</v>
          </cell>
        </row>
        <row r="361">
          <cell r="A361" t="e">
            <v>#VALUE!</v>
          </cell>
        </row>
        <row r="362">
          <cell r="A362" t="e">
            <v>#VALUE!</v>
          </cell>
        </row>
        <row r="363">
          <cell r="A363" t="e">
            <v>#VALUE!</v>
          </cell>
        </row>
        <row r="364">
          <cell r="A364" t="e">
            <v>#VALUE!</v>
          </cell>
        </row>
        <row r="365">
          <cell r="A365" t="e">
            <v>#VALUE!</v>
          </cell>
        </row>
        <row r="366">
          <cell r="A366" t="e">
            <v>#VALUE!</v>
          </cell>
        </row>
        <row r="367">
          <cell r="A367" t="e">
            <v>#VALUE!</v>
          </cell>
        </row>
        <row r="368">
          <cell r="A368" t="e">
            <v>#VALUE!</v>
          </cell>
        </row>
        <row r="369">
          <cell r="A369" t="e">
            <v>#VALUE!</v>
          </cell>
        </row>
        <row r="370">
          <cell r="A370" t="e">
            <v>#VALUE!</v>
          </cell>
        </row>
        <row r="371">
          <cell r="A371" t="e">
            <v>#VALUE!</v>
          </cell>
        </row>
        <row r="372">
          <cell r="A372" t="e">
            <v>#VALUE!</v>
          </cell>
        </row>
        <row r="373">
          <cell r="A373" t="e">
            <v>#VALUE!</v>
          </cell>
        </row>
        <row r="374">
          <cell r="A374" t="e">
            <v>#VALUE!</v>
          </cell>
        </row>
        <row r="375">
          <cell r="A375" t="e">
            <v>#VALUE!</v>
          </cell>
        </row>
        <row r="376">
          <cell r="A376" t="e">
            <v>#VALUE!</v>
          </cell>
        </row>
        <row r="377">
          <cell r="A377" t="e">
            <v>#VALUE!</v>
          </cell>
        </row>
        <row r="378">
          <cell r="A378" t="e">
            <v>#VALUE!</v>
          </cell>
        </row>
        <row r="379">
          <cell r="A379" t="e">
            <v>#VALUE!</v>
          </cell>
        </row>
        <row r="380">
          <cell r="A380" t="e">
            <v>#VALUE!</v>
          </cell>
        </row>
        <row r="381">
          <cell r="A381" t="e">
            <v>#VALUE!</v>
          </cell>
        </row>
        <row r="382">
          <cell r="A382" t="e">
            <v>#VALUE!</v>
          </cell>
        </row>
        <row r="383">
          <cell r="A383" t="e">
            <v>#VALUE!</v>
          </cell>
        </row>
        <row r="384">
          <cell r="A384" t="e">
            <v>#VALUE!</v>
          </cell>
        </row>
        <row r="385">
          <cell r="A385" t="e">
            <v>#VALUE!</v>
          </cell>
        </row>
        <row r="386">
          <cell r="A386" t="e">
            <v>#VALUE!</v>
          </cell>
        </row>
        <row r="387">
          <cell r="A387" t="e">
            <v>#VALUE!</v>
          </cell>
        </row>
        <row r="388">
          <cell r="A388" t="e">
            <v>#VALUE!</v>
          </cell>
        </row>
        <row r="389">
          <cell r="A389" t="e">
            <v>#VALUE!</v>
          </cell>
        </row>
        <row r="390">
          <cell r="A390" t="e">
            <v>#VALUE!</v>
          </cell>
        </row>
        <row r="391">
          <cell r="A391" t="e">
            <v>#VALUE!</v>
          </cell>
        </row>
        <row r="392">
          <cell r="A392" t="e">
            <v>#VALUE!</v>
          </cell>
        </row>
        <row r="393">
          <cell r="A393" t="e">
            <v>#VALUE!</v>
          </cell>
        </row>
        <row r="394">
          <cell r="A394" t="e">
            <v>#VALUE!</v>
          </cell>
        </row>
        <row r="395">
          <cell r="A395" t="e">
            <v>#VALUE!</v>
          </cell>
        </row>
        <row r="396">
          <cell r="A396" t="e">
            <v>#VALUE!</v>
          </cell>
        </row>
        <row r="397">
          <cell r="A397" t="e">
            <v>#VALUE!</v>
          </cell>
        </row>
        <row r="398">
          <cell r="A398" t="e">
            <v>#VALUE!</v>
          </cell>
        </row>
        <row r="399">
          <cell r="A399" t="e">
            <v>#VALUE!</v>
          </cell>
        </row>
        <row r="400">
          <cell r="A400" t="e">
            <v>#VALUE!</v>
          </cell>
        </row>
        <row r="401">
          <cell r="A401" t="e">
            <v>#VALUE!</v>
          </cell>
        </row>
        <row r="402">
          <cell r="A402" t="e">
            <v>#VALUE!</v>
          </cell>
        </row>
        <row r="403">
          <cell r="A403" t="e">
            <v>#VALUE!</v>
          </cell>
        </row>
        <row r="404">
          <cell r="A404" t="e">
            <v>#VALUE!</v>
          </cell>
        </row>
        <row r="405">
          <cell r="A405" t="e">
            <v>#VALUE!</v>
          </cell>
        </row>
        <row r="406">
          <cell r="A406" t="e">
            <v>#VALUE!</v>
          </cell>
        </row>
        <row r="407">
          <cell r="A407" t="e">
            <v>#VALUE!</v>
          </cell>
        </row>
        <row r="408">
          <cell r="A408" t="e">
            <v>#VALUE!</v>
          </cell>
        </row>
        <row r="409">
          <cell r="A409" t="e">
            <v>#VALUE!</v>
          </cell>
        </row>
        <row r="410">
          <cell r="A410" t="e">
            <v>#VALUE!</v>
          </cell>
        </row>
        <row r="411">
          <cell r="A411" t="e">
            <v>#VALUE!</v>
          </cell>
        </row>
        <row r="412">
          <cell r="A412" t="e">
            <v>#VALUE!</v>
          </cell>
        </row>
        <row r="413">
          <cell r="A413" t="e">
            <v>#VALUE!</v>
          </cell>
        </row>
        <row r="414">
          <cell r="A414" t="e">
            <v>#VALUE!</v>
          </cell>
        </row>
        <row r="415">
          <cell r="A415" t="e">
            <v>#VALUE!</v>
          </cell>
        </row>
        <row r="416">
          <cell r="A416" t="e">
            <v>#VALUE!</v>
          </cell>
        </row>
        <row r="417">
          <cell r="A417" t="e">
            <v>#VALUE!</v>
          </cell>
        </row>
        <row r="418">
          <cell r="A418" t="e">
            <v>#VALUE!</v>
          </cell>
        </row>
        <row r="419">
          <cell r="A419" t="e">
            <v>#VALUE!</v>
          </cell>
        </row>
        <row r="420">
          <cell r="A420" t="e">
            <v>#VALUE!</v>
          </cell>
        </row>
        <row r="421">
          <cell r="A421" t="e">
            <v>#VALUE!</v>
          </cell>
        </row>
        <row r="422">
          <cell r="A422" t="e">
            <v>#VALUE!</v>
          </cell>
        </row>
        <row r="423">
          <cell r="A423" t="e">
            <v>#VALUE!</v>
          </cell>
        </row>
        <row r="424">
          <cell r="A424" t="e">
            <v>#VALUE!</v>
          </cell>
        </row>
        <row r="425">
          <cell r="A425" t="e">
            <v>#VALUE!</v>
          </cell>
        </row>
        <row r="426">
          <cell r="A426" t="e">
            <v>#VALUE!</v>
          </cell>
        </row>
        <row r="427">
          <cell r="A427" t="e">
            <v>#VALUE!</v>
          </cell>
        </row>
        <row r="428">
          <cell r="A428" t="e">
            <v>#VALUE!</v>
          </cell>
        </row>
        <row r="429">
          <cell r="A429" t="e">
            <v>#VALUE!</v>
          </cell>
        </row>
        <row r="430">
          <cell r="A430" t="e">
            <v>#VALUE!</v>
          </cell>
        </row>
        <row r="431">
          <cell r="A431" t="e">
            <v>#VALUE!</v>
          </cell>
        </row>
        <row r="432">
          <cell r="A432" t="e">
            <v>#VALUE!</v>
          </cell>
        </row>
        <row r="433">
          <cell r="A433" t="e">
            <v>#VALUE!</v>
          </cell>
        </row>
        <row r="434">
          <cell r="A434" t="e">
            <v>#VALUE!</v>
          </cell>
        </row>
        <row r="435">
          <cell r="A435" t="e">
            <v>#VALUE!</v>
          </cell>
        </row>
        <row r="436">
          <cell r="A436" t="e">
            <v>#VALUE!</v>
          </cell>
        </row>
        <row r="437">
          <cell r="A437" t="e">
            <v>#VALUE!</v>
          </cell>
        </row>
        <row r="438">
          <cell r="A438" t="e">
            <v>#VALUE!</v>
          </cell>
        </row>
        <row r="439">
          <cell r="A439" t="e">
            <v>#VALUE!</v>
          </cell>
        </row>
        <row r="440">
          <cell r="A440" t="e">
            <v>#VALUE!</v>
          </cell>
        </row>
        <row r="441">
          <cell r="A441" t="e">
            <v>#VALUE!</v>
          </cell>
        </row>
        <row r="442">
          <cell r="A442" t="e">
            <v>#VALUE!</v>
          </cell>
        </row>
        <row r="443">
          <cell r="A443" t="e">
            <v>#VALUE!</v>
          </cell>
        </row>
        <row r="444">
          <cell r="A444" t="e">
            <v>#VALUE!</v>
          </cell>
        </row>
        <row r="445">
          <cell r="A445" t="e">
            <v>#VALUE!</v>
          </cell>
        </row>
        <row r="446">
          <cell r="A446" t="e">
            <v>#VALUE!</v>
          </cell>
        </row>
        <row r="447">
          <cell r="A447" t="e">
            <v>#VALUE!</v>
          </cell>
        </row>
        <row r="448">
          <cell r="A448" t="e">
            <v>#VALUE!</v>
          </cell>
        </row>
        <row r="449">
          <cell r="A449" t="e">
            <v>#VALUE!</v>
          </cell>
        </row>
        <row r="450">
          <cell r="A450" t="e">
            <v>#VALUE!</v>
          </cell>
        </row>
        <row r="451">
          <cell r="A451" t="e">
            <v>#VALUE!</v>
          </cell>
        </row>
        <row r="452">
          <cell r="A452" t="e">
            <v>#VALUE!</v>
          </cell>
        </row>
        <row r="453">
          <cell r="A453" t="e">
            <v>#VALUE!</v>
          </cell>
        </row>
        <row r="454">
          <cell r="A454" t="e">
            <v>#VALUE!</v>
          </cell>
        </row>
        <row r="455">
          <cell r="A455" t="e">
            <v>#VALUE!</v>
          </cell>
        </row>
        <row r="456">
          <cell r="A456" t="e">
            <v>#VALUE!</v>
          </cell>
        </row>
        <row r="457">
          <cell r="A457" t="e">
            <v>#VALUE!</v>
          </cell>
        </row>
        <row r="458">
          <cell r="A458" t="e">
            <v>#VALUE!</v>
          </cell>
        </row>
        <row r="459">
          <cell r="A459" t="e">
            <v>#VALUE!</v>
          </cell>
        </row>
        <row r="460">
          <cell r="A460" t="e">
            <v>#VALUE!</v>
          </cell>
        </row>
        <row r="461">
          <cell r="A461" t="e">
            <v>#VALUE!</v>
          </cell>
        </row>
        <row r="462">
          <cell r="A462" t="e">
            <v>#VALUE!</v>
          </cell>
        </row>
        <row r="463">
          <cell r="A463" t="e">
            <v>#VALUE!</v>
          </cell>
        </row>
        <row r="464">
          <cell r="A464" t="e">
            <v>#VALUE!</v>
          </cell>
        </row>
        <row r="465">
          <cell r="A465" t="e">
            <v>#VALUE!</v>
          </cell>
        </row>
        <row r="466">
          <cell r="A466" t="e">
            <v>#VALUE!</v>
          </cell>
        </row>
        <row r="467">
          <cell r="A467" t="e">
            <v>#VALUE!</v>
          </cell>
        </row>
        <row r="468">
          <cell r="A468" t="e">
            <v>#VALUE!</v>
          </cell>
        </row>
        <row r="469">
          <cell r="A469" t="e">
            <v>#VALUE!</v>
          </cell>
        </row>
        <row r="470">
          <cell r="A470" t="e">
            <v>#VALUE!</v>
          </cell>
        </row>
        <row r="471">
          <cell r="A471" t="e">
            <v>#VALUE!</v>
          </cell>
        </row>
        <row r="472">
          <cell r="A472" t="e">
            <v>#VALUE!</v>
          </cell>
        </row>
        <row r="473">
          <cell r="A473" t="e">
            <v>#VALUE!</v>
          </cell>
        </row>
        <row r="474">
          <cell r="A474" t="e">
            <v>#VALUE!</v>
          </cell>
        </row>
        <row r="475">
          <cell r="A475" t="e">
            <v>#VALUE!</v>
          </cell>
        </row>
        <row r="476">
          <cell r="A476" t="e">
            <v>#VALUE!</v>
          </cell>
        </row>
        <row r="477">
          <cell r="A477" t="e">
            <v>#VALUE!</v>
          </cell>
        </row>
        <row r="478">
          <cell r="A478" t="e">
            <v>#VALUE!</v>
          </cell>
        </row>
        <row r="479">
          <cell r="A479" t="e">
            <v>#VALUE!</v>
          </cell>
        </row>
        <row r="480">
          <cell r="A480" t="e">
            <v>#VALUE!</v>
          </cell>
        </row>
        <row r="481">
          <cell r="A481" t="e">
            <v>#VALUE!</v>
          </cell>
        </row>
        <row r="482">
          <cell r="A482" t="e">
            <v>#VALUE!</v>
          </cell>
        </row>
        <row r="483">
          <cell r="A483" t="e">
            <v>#VALUE!</v>
          </cell>
        </row>
        <row r="484">
          <cell r="A484" t="e">
            <v>#VALUE!</v>
          </cell>
        </row>
        <row r="485">
          <cell r="A485" t="e">
            <v>#VALUE!</v>
          </cell>
        </row>
        <row r="486">
          <cell r="A486" t="e">
            <v>#VALUE!</v>
          </cell>
        </row>
        <row r="487">
          <cell r="A487" t="e">
            <v>#VALUE!</v>
          </cell>
        </row>
        <row r="488">
          <cell r="A488" t="e">
            <v>#VALUE!</v>
          </cell>
        </row>
        <row r="489">
          <cell r="A489" t="e">
            <v>#VALUE!</v>
          </cell>
        </row>
        <row r="490">
          <cell r="A490" t="e">
            <v>#VALUE!</v>
          </cell>
        </row>
        <row r="491">
          <cell r="A491" t="e">
            <v>#VALUE!</v>
          </cell>
        </row>
        <row r="492">
          <cell r="A492" t="e">
            <v>#VALUE!</v>
          </cell>
        </row>
        <row r="493">
          <cell r="A493" t="e">
            <v>#VALUE!</v>
          </cell>
        </row>
        <row r="494">
          <cell r="A494" t="e">
            <v>#VALUE!</v>
          </cell>
        </row>
        <row r="495">
          <cell r="A495" t="e">
            <v>#VALUE!</v>
          </cell>
        </row>
        <row r="496">
          <cell r="A496" t="e">
            <v>#VALUE!</v>
          </cell>
        </row>
        <row r="497">
          <cell r="A497" t="e">
            <v>#VALUE!</v>
          </cell>
        </row>
        <row r="498">
          <cell r="A498" t="e">
            <v>#VALUE!</v>
          </cell>
        </row>
        <row r="499">
          <cell r="A499" t="e">
            <v>#VALUE!</v>
          </cell>
        </row>
        <row r="500">
          <cell r="A500" t="e">
            <v>#VALUE!</v>
          </cell>
          <cell r="B500" t="str">
            <v>e</v>
          </cell>
        </row>
      </sheetData>
      <sheetData sheetId="54"/>
      <sheetData sheetId="55"/>
      <sheetData sheetId="56" refreshError="1"/>
    </sheetDataSet>
  </externalBook>
</externalLink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imalah@sp.com.sa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ورقة44">
    <outlinePr showOutlineSymbols="0"/>
    <pageSetUpPr autoPageBreaks="0" fitToPage="1"/>
  </sheetPr>
  <dimension ref="A1:W25"/>
  <sheetViews>
    <sheetView showGridLines="0" showRowColHeaders="0" showZeros="0" rightToLeft="1" tabSelected="1" showOutlineSymbols="0" zoomScale="55" zoomScaleNormal="55" workbookViewId="0">
      <pane xSplit="22" ySplit="18" topLeftCell="W19" activePane="bottomRight" state="frozen"/>
      <selection pane="topRight" activeCell="W1" sqref="W1"/>
      <selection pane="bottomLeft" activeCell="A19" sqref="A19"/>
      <selection pane="bottomRight" activeCell="L11" sqref="L11"/>
    </sheetView>
  </sheetViews>
  <sheetFormatPr defaultColWidth="9" defaultRowHeight="54.75" x14ac:dyDescent="1.25"/>
  <cols>
    <col min="1" max="1" width="17.75" style="4" customWidth="1"/>
    <col min="2" max="2" width="12.75" style="41" customWidth="1"/>
    <col min="3" max="22" width="12.375" style="4" customWidth="1"/>
    <col min="23" max="23" width="9" style="42"/>
    <col min="24" max="16384" width="9" style="4"/>
  </cols>
  <sheetData>
    <row r="1" spans="1:23" ht="45.75" customHeight="1" x14ac:dyDescent="1.25">
      <c r="A1" s="63" t="s">
        <v>0</v>
      </c>
      <c r="B1" s="63"/>
      <c r="C1" s="63"/>
      <c r="D1" s="6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63" t="s">
        <v>1</v>
      </c>
      <c r="T1" s="63"/>
      <c r="U1" s="63"/>
      <c r="V1" s="63"/>
      <c r="W1" s="3">
        <v>17</v>
      </c>
    </row>
    <row r="2" spans="1:23" ht="45" customHeight="1" x14ac:dyDescent="1.25">
      <c r="A2" s="64" t="s">
        <v>2</v>
      </c>
      <c r="B2" s="63"/>
      <c r="C2" s="63"/>
      <c r="D2" s="6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/>
      <c r="S2" s="63" t="s">
        <v>3</v>
      </c>
      <c r="T2" s="63"/>
      <c r="U2" s="63"/>
      <c r="V2" s="63"/>
      <c r="W2" s="3">
        <v>18</v>
      </c>
    </row>
    <row r="3" spans="1:23" ht="12.75" customHeight="1" x14ac:dyDescent="1.25">
      <c r="A3" s="71" t="s">
        <v>18</v>
      </c>
      <c r="B3" s="71"/>
      <c r="C3" s="71"/>
      <c r="D3" s="71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6">
        <f ca="1">NOW()</f>
        <v>43123.899659259259</v>
      </c>
      <c r="T3" s="66"/>
      <c r="U3" s="66"/>
      <c r="V3" s="66"/>
      <c r="W3" s="3">
        <v>19</v>
      </c>
    </row>
    <row r="4" spans="1:23" ht="30.75" customHeight="1" thickBot="1" x14ac:dyDescent="1.3">
      <c r="A4" s="72"/>
      <c r="B4" s="73"/>
      <c r="C4" s="72"/>
      <c r="D4" s="72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7"/>
      <c r="T4" s="67"/>
      <c r="U4" s="67"/>
      <c r="V4" s="67"/>
      <c r="W4" s="3">
        <v>20</v>
      </c>
    </row>
    <row r="5" spans="1:23" ht="40.5" customHeight="1" thickTop="1" thickBot="1" x14ac:dyDescent="1.3">
      <c r="A5" s="5" t="s">
        <v>4</v>
      </c>
      <c r="B5" s="6">
        <v>36</v>
      </c>
      <c r="C5" s="55" t="str">
        <f>IF(B5=17,"31",IF(B5=18,"32",IF(B5=19,"33",IF(B5=20,"",IF(B5=21,"",IF(B5=36,"0",IF(B5=37,"الاولى",IF(B5=38,"الثانية",IF(B5=39,"الثالثة",IF(B5=40,"الرابعة",IF(B5=41,"الخامسة",IF(B5=42,"السادسة",IF(B5=43,"السابعة",IF(B5=44,"الثامنة",IF(B5=45,"التاسعة",IF(B5=46,"العاشرة",IF(B5=47,"الحادية عشر",IF(B5=48,"الثانية عشر",IF(B5=49,"الثالثة عشر",IF(B5=50,"الرابعة عشر",IF(B5=51,"المساعد",IF(B5=61,"(  أ  )",IF(B5=62,"(  ب  )",IF(B5=63,"(  ج  )",IF(B5&gt;=64," ( د  )")))))))))))))))))))))))))</f>
        <v>0</v>
      </c>
      <c r="D5" s="55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9"/>
      <c r="S5" s="56">
        <f ca="1">NOW()</f>
        <v>43123.899659259259</v>
      </c>
      <c r="T5" s="56"/>
      <c r="U5" s="56"/>
      <c r="V5" s="56"/>
      <c r="W5" s="3">
        <v>21</v>
      </c>
    </row>
    <row r="6" spans="1:23" ht="40.5" customHeight="1" thickTop="1" x14ac:dyDescent="1.25">
      <c r="A6" s="5" t="s">
        <v>5</v>
      </c>
      <c r="B6" s="10" t="str">
        <f>IF(B5=36,"130",IF(B5=17,"115",IF(B5=18,"160",IF(B5=19,"210",IF(B5=20,"210",IF(B5=21,"210",IF(B5=37,"160",IF(B5=38,"180",IF(B5=39,"215",IF(B5=40,"250",IF(B5=41,"290",IF(B5=42,"330",IF(B5=43,"380",IF(B5=44,"440",IF(B5=45,"485",IF(B5=46,"530",IF(B5=47,"560",IF(B5=48,"595",IF(B5=49,"620",IF(B5=50,"710",IF(B5=51,"875",IF(B5=61,"125",IF(B5=62,"165",IF(B5=63,"205",IF(B5=64,"245")))))))))))))))))))))))))</f>
        <v>130</v>
      </c>
      <c r="C6" s="57"/>
      <c r="D6" s="57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60">
        <f ca="1">NOW()</f>
        <v>43123.899659259259</v>
      </c>
      <c r="T6" s="60"/>
      <c r="U6" s="60"/>
      <c r="V6" s="60"/>
      <c r="W6" s="3">
        <v>36</v>
      </c>
    </row>
    <row r="7" spans="1:23" ht="40.5" customHeight="1" thickBot="1" x14ac:dyDescent="1.3">
      <c r="A7" s="61" t="s">
        <v>6</v>
      </c>
      <c r="B7" s="61"/>
      <c r="C7" s="61"/>
      <c r="D7" s="61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62">
        <f ca="1">NOW()</f>
        <v>43123.899659259259</v>
      </c>
      <c r="T7" s="62"/>
      <c r="U7" s="62"/>
      <c r="V7" s="62"/>
      <c r="W7" s="3">
        <v>37</v>
      </c>
    </row>
    <row r="8" spans="1:23" ht="40.5" customHeight="1" thickTop="1" thickBot="1" x14ac:dyDescent="1.3">
      <c r="A8" s="44" t="s">
        <v>7</v>
      </c>
      <c r="B8" s="45"/>
      <c r="C8" s="11">
        <v>1</v>
      </c>
      <c r="D8" s="12">
        <v>2</v>
      </c>
      <c r="E8" s="12">
        <v>3</v>
      </c>
      <c r="F8" s="12">
        <v>4</v>
      </c>
      <c r="G8" s="12">
        <v>5</v>
      </c>
      <c r="H8" s="12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  <c r="N8" s="12">
        <v>12</v>
      </c>
      <c r="O8" s="12">
        <f>IF(B5&lt;=50,13,IF(B5&gt;=60,13,IF(B5&gt;=48,"")))</f>
        <v>13</v>
      </c>
      <c r="P8" s="12">
        <f>IF(B5&lt;=49,14,IF(B5&gt;=60,14,IF(B5&gt;=48,"")))</f>
        <v>14</v>
      </c>
      <c r="Q8" s="12">
        <f>IF(B5&lt;=48,15,IF(B5&gt;=60,15,IF(B5&gt;=48,"")))</f>
        <v>15</v>
      </c>
      <c r="R8" s="12">
        <f>IF(B5&lt;48,16,"")</f>
        <v>16</v>
      </c>
      <c r="S8" s="12" t="str">
        <f>IF(B5&gt;=47,"","17 ")</f>
        <v xml:space="preserve">17 </v>
      </c>
      <c r="T8" s="12" t="str">
        <f>IF(B5&gt;=22,"",IF(B5&gt;=19,18,IF(B5&lt;=18,"")))</f>
        <v/>
      </c>
      <c r="U8" s="12" t="str">
        <f>IF(B5&gt;=22,"",IF(B5&gt;=20,19,IF(B5&lt;=19,"")))</f>
        <v/>
      </c>
      <c r="V8" s="13" t="str">
        <f>IF(B5&gt;=22,"",IF(B5&gt;=20,20,IF(B5&lt;=19,"")))</f>
        <v/>
      </c>
      <c r="W8" s="3">
        <v>38</v>
      </c>
    </row>
    <row r="9" spans="1:23" ht="40.5" customHeight="1" thickTop="1" x14ac:dyDescent="1.25">
      <c r="A9" s="46" t="s">
        <v>8</v>
      </c>
      <c r="B9" s="47"/>
      <c r="C9" s="14" t="str">
        <f>IF(B5&lt;=17,"3000",IF(B5=18,"3445",IF(B5=19,"4370",IF(B5=20,"5145",IF(B5=21,"5930",IF(B5=36,"3000",IF(B5=37,"3545",IF(B5=38,"4105",IF(B5=39,"4615",IF(B5=40,"5145",IF(B5=41,"5885",IF(B5=42,"6740",IF(B5=43,"7735",IF(B5=44,"8790",IF(B5=45,"10095",IF(B5=46,"11140",IF(B5=47,"12700",IF(B5=48,"14335",IF(B5=49,"16115",IF(B5=50,"17350",IF(B5=51,"21255",IF(B5=61,"3000",IF(B5=62,"3560",IF(B5=63,"4280",IF(B5&gt;=64,"5150")))))))))))))))))))))))))</f>
        <v>3000</v>
      </c>
      <c r="D9" s="15">
        <f>C9+B6</f>
        <v>3130</v>
      </c>
      <c r="E9" s="15">
        <f>D9+B6</f>
        <v>3260</v>
      </c>
      <c r="F9" s="15">
        <f>E9+B6</f>
        <v>3390</v>
      </c>
      <c r="G9" s="15">
        <f>F9+B6</f>
        <v>3520</v>
      </c>
      <c r="H9" s="15">
        <f>G9+B6</f>
        <v>3650</v>
      </c>
      <c r="I9" s="15">
        <f>H9+B6</f>
        <v>3780</v>
      </c>
      <c r="J9" s="15">
        <f>I9+B6</f>
        <v>3910</v>
      </c>
      <c r="K9" s="15">
        <f>J9+B6</f>
        <v>4040</v>
      </c>
      <c r="L9" s="15">
        <f>K9+B6</f>
        <v>4170</v>
      </c>
      <c r="M9" s="15">
        <f>L9+B6</f>
        <v>4300</v>
      </c>
      <c r="N9" s="15">
        <f>M9+B6</f>
        <v>4430</v>
      </c>
      <c r="O9" s="15">
        <f>IF(B5&lt;=50,N9+B6,IF(B5&gt;=60,N9+B6,IF(B5&gt;=48,"")))</f>
        <v>4560</v>
      </c>
      <c r="P9" s="15">
        <f>IF(B5&lt;=49,O9+B6,IF(B5&gt;=60,O9+B6,IF(B5&gt;=48,"")))</f>
        <v>4690</v>
      </c>
      <c r="Q9" s="15">
        <f>IF(B5&lt;=48,P9+B6,IF(B5&gt;=60,P9+B6,IF(B5&gt;=48,"")))</f>
        <v>4820</v>
      </c>
      <c r="R9" s="15">
        <f>IF(B5&lt;48,Q9+B6,"")</f>
        <v>4950</v>
      </c>
      <c r="S9" s="15">
        <f>IF(B5&lt;47,R9+B6,"")</f>
        <v>5080</v>
      </c>
      <c r="T9" s="15" t="str">
        <f>IF(B5&gt;=22,"",IF(B5&gt;=19,S9+B6,IF(B5&lt;=18,"")))</f>
        <v/>
      </c>
      <c r="U9" s="15" t="str">
        <f>IF(B5&gt;=22,"",IF(B5&gt;=20,T9+B6,IF(B5&lt;=19,"")))</f>
        <v/>
      </c>
      <c r="V9" s="16" t="str">
        <f>IF(B5&gt;=22,"",IF(B5&gt;=20,U9+B6,IF(B5&lt;=19,"")))</f>
        <v/>
      </c>
      <c r="W9" s="3">
        <v>39</v>
      </c>
    </row>
    <row r="10" spans="1:23" ht="40.5" customHeight="1" x14ac:dyDescent="1.25">
      <c r="A10" s="68" t="s">
        <v>17</v>
      </c>
      <c r="B10" s="69"/>
      <c r="C10" s="70">
        <v>1000</v>
      </c>
      <c r="D10" s="70">
        <v>1000</v>
      </c>
      <c r="E10" s="70">
        <v>1000</v>
      </c>
      <c r="F10" s="70">
        <v>1000</v>
      </c>
      <c r="G10" s="70">
        <v>1000</v>
      </c>
      <c r="H10" s="70">
        <v>1000</v>
      </c>
      <c r="I10" s="70">
        <v>1000</v>
      </c>
      <c r="J10" s="70">
        <v>1000</v>
      </c>
      <c r="K10" s="70">
        <v>1000</v>
      </c>
      <c r="L10" s="70">
        <v>1000</v>
      </c>
      <c r="M10" s="70">
        <v>1000</v>
      </c>
      <c r="N10" s="70">
        <v>1000</v>
      </c>
      <c r="O10" s="70">
        <v>1000</v>
      </c>
      <c r="P10" s="70">
        <v>1000</v>
      </c>
      <c r="Q10" s="70">
        <v>1000</v>
      </c>
      <c r="R10" s="70">
        <v>1000</v>
      </c>
      <c r="S10" s="70">
        <v>1000</v>
      </c>
      <c r="T10" s="17" t="str">
        <f>IF(B5&gt;=22,"",IF(B5&gt;=19,T9*B10,IF(B5&lt;=18,"")))</f>
        <v/>
      </c>
      <c r="U10" s="17" t="str">
        <f>IF(B5&gt;=22,"",IF(B5&gt;=20,U9*B10,IF(B5&lt;=19,"")))</f>
        <v/>
      </c>
      <c r="V10" s="18" t="str">
        <f>IF(B5&gt;=22,"",IF(B5&gt;=20,V9*B10,IF(B5&lt;=19,"")))</f>
        <v/>
      </c>
      <c r="W10" s="3">
        <v>40</v>
      </c>
    </row>
    <row r="11" spans="1:23" ht="40.5" customHeight="1" x14ac:dyDescent="1.25">
      <c r="A11" s="19" t="s">
        <v>9</v>
      </c>
      <c r="B11" s="20" t="str">
        <f>IF(B5&lt;=41,"500",IF(B5&lt;=46,"700",IF(B5&lt;=49,"900",IF(B5&lt;=51,"1200",IF(B5&lt;=64,"500",)))))</f>
        <v>500</v>
      </c>
      <c r="C11" s="21" t="str">
        <f>B11</f>
        <v>500</v>
      </c>
      <c r="D11" s="22" t="str">
        <f>B11</f>
        <v>500</v>
      </c>
      <c r="E11" s="22" t="str">
        <f>B11</f>
        <v>500</v>
      </c>
      <c r="F11" s="22" t="str">
        <f>B11</f>
        <v>500</v>
      </c>
      <c r="G11" s="22" t="str">
        <f>B11</f>
        <v>500</v>
      </c>
      <c r="H11" s="22" t="str">
        <f>B11</f>
        <v>500</v>
      </c>
      <c r="I11" s="22" t="str">
        <f>B11</f>
        <v>500</v>
      </c>
      <c r="J11" s="22" t="str">
        <f>B11</f>
        <v>500</v>
      </c>
      <c r="K11" s="22" t="str">
        <f>B11</f>
        <v>500</v>
      </c>
      <c r="L11" s="22" t="str">
        <f>B11</f>
        <v>500</v>
      </c>
      <c r="M11" s="22" t="str">
        <f>B11</f>
        <v>500</v>
      </c>
      <c r="N11" s="22" t="str">
        <f>B11</f>
        <v>500</v>
      </c>
      <c r="O11" s="22" t="str">
        <f>IF(B5&lt;=50,B11,IF(B5&gt;=60,B11,IF(B5&gt;=48,"")))</f>
        <v>500</v>
      </c>
      <c r="P11" s="22" t="str">
        <f>IF(B5&lt;=49,B11,IF(B5&gt;=60,B11,IF(B5&gt;=48,"")))</f>
        <v>500</v>
      </c>
      <c r="Q11" s="22" t="str">
        <f>IF(B5&lt;=48,B11,IF(B5&gt;=60,B11,IF(B5&gt;=48,"")))</f>
        <v>500</v>
      </c>
      <c r="R11" s="22" t="str">
        <f>IF(B5&lt;48,B11,"")</f>
        <v>500</v>
      </c>
      <c r="S11" s="22" t="str">
        <f>IF(B5&lt;47,B11,"")</f>
        <v>500</v>
      </c>
      <c r="T11" s="22">
        <f>IF(B5&gt;=22,0,IF(B5&gt;=19,B11,IF(B5&lt;=18,"")))</f>
        <v>0</v>
      </c>
      <c r="U11" s="22">
        <f>IF(B5&gt;=22,0,IF(B5&gt;=20,B11,IF(B5&lt;=19,"")))</f>
        <v>0</v>
      </c>
      <c r="V11" s="23">
        <f>IF(B5&gt;=22,0,IF(B5&gt;=20,B11,IF(B5&lt;=19,"")))</f>
        <v>0</v>
      </c>
      <c r="W11" s="3">
        <v>41</v>
      </c>
    </row>
    <row r="12" spans="1:23" ht="40.5" customHeight="1" x14ac:dyDescent="1.25">
      <c r="A12" s="24" t="s">
        <v>10</v>
      </c>
      <c r="B12" s="25">
        <v>-0.09</v>
      </c>
      <c r="C12" s="26">
        <f>C9*B12</f>
        <v>-270</v>
      </c>
      <c r="D12" s="17">
        <f>D9*B12</f>
        <v>-281.7</v>
      </c>
      <c r="E12" s="17">
        <f>E9*B12</f>
        <v>-293.39999999999998</v>
      </c>
      <c r="F12" s="17">
        <f>F9*B12</f>
        <v>-305.09999999999997</v>
      </c>
      <c r="G12" s="17">
        <f>G9*B12</f>
        <v>-316.8</v>
      </c>
      <c r="H12" s="17">
        <f>H9*B12</f>
        <v>-328.5</v>
      </c>
      <c r="I12" s="17">
        <f>I9*B12</f>
        <v>-340.2</v>
      </c>
      <c r="J12" s="17">
        <f>J9*B12</f>
        <v>-351.9</v>
      </c>
      <c r="K12" s="17">
        <f>K9*B12</f>
        <v>-363.59999999999997</v>
      </c>
      <c r="L12" s="17">
        <f>L9*B12</f>
        <v>-375.3</v>
      </c>
      <c r="M12" s="17">
        <f>M9*B12</f>
        <v>-387</v>
      </c>
      <c r="N12" s="17">
        <f>N9*B12</f>
        <v>-398.7</v>
      </c>
      <c r="O12" s="17">
        <f>O9*B12</f>
        <v>-410.4</v>
      </c>
      <c r="P12" s="17">
        <f>P9*B12</f>
        <v>-422.09999999999997</v>
      </c>
      <c r="Q12" s="17">
        <f>Q9*B12</f>
        <v>-433.8</v>
      </c>
      <c r="R12" s="17">
        <f>IF(B5&lt;48,R9*B12,"")</f>
        <v>-445.5</v>
      </c>
      <c r="S12" s="17">
        <f>IF(B5&lt;47,S9*B12,"")</f>
        <v>-457.2</v>
      </c>
      <c r="T12" s="17" t="str">
        <f>IF(B5&gt;=22,"",IF(B5&gt;=19,T9*B12,IF(B5&lt;=18,"")))</f>
        <v/>
      </c>
      <c r="U12" s="17" t="str">
        <f>IF(B5&gt;=22,"",IF(B5&gt;=20,U9*B12,IF(B5&lt;=19,"")))</f>
        <v/>
      </c>
      <c r="V12" s="18">
        <f>IF(B5&gt;=22,0,IF(B5&gt;=20,V9*B12,IF(B5&lt;=19,"")))</f>
        <v>0</v>
      </c>
      <c r="W12" s="3">
        <v>42</v>
      </c>
    </row>
    <row r="13" spans="1:23" ht="40.5" customHeight="1" x14ac:dyDescent="1.25">
      <c r="A13" s="24" t="s">
        <v>11</v>
      </c>
      <c r="B13" s="25">
        <v>0.2</v>
      </c>
      <c r="C13" s="26">
        <f>C9*B13</f>
        <v>600</v>
      </c>
      <c r="D13" s="17">
        <f>D9*B13</f>
        <v>626</v>
      </c>
      <c r="E13" s="17">
        <f>E9*B13</f>
        <v>652</v>
      </c>
      <c r="F13" s="17">
        <f>F9*B13</f>
        <v>678</v>
      </c>
      <c r="G13" s="17">
        <f>G9*B13</f>
        <v>704</v>
      </c>
      <c r="H13" s="17">
        <f>H9*B13</f>
        <v>730</v>
      </c>
      <c r="I13" s="17">
        <f>I9*B13</f>
        <v>756</v>
      </c>
      <c r="J13" s="17">
        <f>J9*B13</f>
        <v>782</v>
      </c>
      <c r="K13" s="17">
        <f>K9*B13</f>
        <v>808</v>
      </c>
      <c r="L13" s="17">
        <f>L9*B13</f>
        <v>834</v>
      </c>
      <c r="M13" s="17">
        <f>M9*B13</f>
        <v>860</v>
      </c>
      <c r="N13" s="17">
        <f>N9*B13</f>
        <v>886</v>
      </c>
      <c r="O13" s="17">
        <f>O9*B13</f>
        <v>912</v>
      </c>
      <c r="P13" s="17">
        <f>P9*B13</f>
        <v>938</v>
      </c>
      <c r="Q13" s="17">
        <f>Q9*B13</f>
        <v>964</v>
      </c>
      <c r="R13" s="17">
        <f>IF(B5&lt;48,R9*B13,"")</f>
        <v>990</v>
      </c>
      <c r="S13" s="17">
        <f>IF(B5&lt;47,S9*B13,"")</f>
        <v>1016</v>
      </c>
      <c r="T13" s="17" t="str">
        <f>IF(B5&gt;=22,"",IF(B5&gt;=19,T9*B13,IF(B5&lt;=18,"")))</f>
        <v/>
      </c>
      <c r="U13" s="17" t="str">
        <f>IF(B5&gt;=22,"",IF(B5&gt;=20,U9*B13,IF(B5&lt;=19,"")))</f>
        <v/>
      </c>
      <c r="V13" s="18">
        <f>IF(B5&gt;=22,0,IF(B5&gt;=20,V9*B13,IF(B5&lt;=19,"")))</f>
        <v>0</v>
      </c>
      <c r="W13" s="3">
        <v>43</v>
      </c>
    </row>
    <row r="14" spans="1:23" ht="40.5" customHeight="1" x14ac:dyDescent="1.25">
      <c r="A14" s="24" t="s">
        <v>12</v>
      </c>
      <c r="B14" s="27">
        <v>1</v>
      </c>
      <c r="C14" s="28">
        <f>IF(B14=0," ",(C9)*B14)</f>
        <v>3000</v>
      </c>
      <c r="D14" s="29">
        <f>IF(C14=0," ",(D9)*B14)</f>
        <v>3130</v>
      </c>
      <c r="E14" s="29">
        <f>IF(D14=0," ",(E9)*B14)</f>
        <v>3260</v>
      </c>
      <c r="F14" s="29">
        <f>IF(E14=0," ",(F9)*B14)</f>
        <v>3390</v>
      </c>
      <c r="G14" s="29">
        <f>IF(F14=0," ",(G9)*B14)</f>
        <v>3520</v>
      </c>
      <c r="H14" s="29">
        <f>IF(G14=0," ",(H9)*B14)</f>
        <v>3650</v>
      </c>
      <c r="I14" s="29">
        <f>IF(H14=0," ",(I9)*B14)</f>
        <v>3780</v>
      </c>
      <c r="J14" s="29">
        <f>IF(I14=0," ",(J9)*B14)</f>
        <v>3910</v>
      </c>
      <c r="K14" s="29">
        <f>IF(J14=0," ",(K9)*B14)</f>
        <v>4040</v>
      </c>
      <c r="L14" s="29">
        <f>IF(K14=0," ",(L9)*B14)</f>
        <v>4170</v>
      </c>
      <c r="M14" s="29">
        <f>IF(L14=0," ",(M9)*B14)</f>
        <v>4300</v>
      </c>
      <c r="N14" s="29">
        <f>IF(M14=0," ",(N9)*B14)</f>
        <v>4430</v>
      </c>
      <c r="O14" s="29">
        <f>IF(N14=0," ",(O9)*B14)</f>
        <v>4560</v>
      </c>
      <c r="P14" s="29">
        <f>IF(O14=0," ",(P9)*B14)</f>
        <v>4690</v>
      </c>
      <c r="Q14" s="29">
        <f>IF(P14=0," ",(Q9)*B14)</f>
        <v>4820</v>
      </c>
      <c r="R14" s="29">
        <f>IF(B5&lt;48,R9*B14,"")</f>
        <v>4950</v>
      </c>
      <c r="S14" s="29">
        <f>IF(B5&lt;47,S9*B14,"")</f>
        <v>5080</v>
      </c>
      <c r="T14" s="29" t="str">
        <f>IF(B5&gt;=22,"",IF(B5&gt;=19,T9*B14,IF(B5&lt;=18,"")))</f>
        <v/>
      </c>
      <c r="U14" s="29" t="str">
        <f>IF(B5&gt;=22,"",IF(B5&gt;=20,U9*B14,IF(B5&lt;=19,"")))</f>
        <v/>
      </c>
      <c r="V14" s="30">
        <f>IF(B5&gt;=22,0,IF(B5&gt;=20,V9*B14,IF(B5&lt;=19,"")))</f>
        <v>0</v>
      </c>
      <c r="W14" s="3">
        <v>44</v>
      </c>
    </row>
    <row r="15" spans="1:23" ht="40.5" customHeight="1" thickBot="1" x14ac:dyDescent="1.3">
      <c r="A15" s="31" t="s">
        <v>13</v>
      </c>
      <c r="B15" s="43">
        <v>2</v>
      </c>
      <c r="C15" s="28">
        <f>C9*B15</f>
        <v>6000</v>
      </c>
      <c r="D15" s="29">
        <f>D9*B15</f>
        <v>6260</v>
      </c>
      <c r="E15" s="29">
        <f>E9*B15</f>
        <v>6520</v>
      </c>
      <c r="F15" s="29">
        <f>F9*B15</f>
        <v>6780</v>
      </c>
      <c r="G15" s="29">
        <f>G9*B15</f>
        <v>7040</v>
      </c>
      <c r="H15" s="29">
        <f>H9*B15</f>
        <v>7300</v>
      </c>
      <c r="I15" s="29">
        <f>I9*B15</f>
        <v>7560</v>
      </c>
      <c r="J15" s="29">
        <f>J9*B15</f>
        <v>7820</v>
      </c>
      <c r="K15" s="29">
        <f>K9*B15</f>
        <v>8080</v>
      </c>
      <c r="L15" s="29">
        <f>L9*B15</f>
        <v>8340</v>
      </c>
      <c r="M15" s="29">
        <f>M9*B15</f>
        <v>8600</v>
      </c>
      <c r="N15" s="29">
        <f>N9*B15</f>
        <v>8860</v>
      </c>
      <c r="O15" s="29">
        <f>O9*B15</f>
        <v>9120</v>
      </c>
      <c r="P15" s="29">
        <f>P9*B15</f>
        <v>9380</v>
      </c>
      <c r="Q15" s="29">
        <f>Q9*B15</f>
        <v>9640</v>
      </c>
      <c r="R15" s="29">
        <f>IF(B5&lt;48,R9*B15,"")</f>
        <v>9900</v>
      </c>
      <c r="S15" s="29">
        <f>IF(B5&lt;47,S9*B15,"")</f>
        <v>10160</v>
      </c>
      <c r="T15" s="29" t="str">
        <f>IF(B5&gt;=22,"",IF(B5&gt;=19,T9*B15,IF(B5&lt;=18,"")))</f>
        <v/>
      </c>
      <c r="U15" s="29" t="str">
        <f>IF(B5&gt;=22,"",IF(B5&gt;=20,U9*B15,IF(B5&lt;=19,"")))</f>
        <v/>
      </c>
      <c r="V15" s="30">
        <f>IF(B5&gt;=22,0,IF(B5&gt;=20,V9*B15,IF(B5&lt;=19,"")))</f>
        <v>0</v>
      </c>
      <c r="W15" s="3">
        <v>45</v>
      </c>
    </row>
    <row r="16" spans="1:23" ht="40.5" customHeight="1" thickTop="1" x14ac:dyDescent="1.25">
      <c r="A16" s="48" t="s">
        <v>14</v>
      </c>
      <c r="B16" s="49"/>
      <c r="C16" s="26">
        <f>IF(B14=0,"",(C14/12)+C17)</f>
        <v>5080</v>
      </c>
      <c r="D16" s="17">
        <f>IF(B14=0,"",(D14/12)+D17)</f>
        <v>5235.1333333333332</v>
      </c>
      <c r="E16" s="17">
        <f>IF(B14=0,"",(E14/12)+E17)</f>
        <v>5390.2666666666673</v>
      </c>
      <c r="F16" s="17">
        <f>IF(B14=0,"",(F14/12)+F17)</f>
        <v>5545.4</v>
      </c>
      <c r="G16" s="17">
        <f>IF(B14=0,"",(G14/12)+G17)</f>
        <v>5700.5333333333328</v>
      </c>
      <c r="H16" s="17">
        <f>IF(B14=0,"",(H14/12)+H17)</f>
        <v>5855.666666666667</v>
      </c>
      <c r="I16" s="17">
        <f>IF(B14=0,"",(I14/12)+I17)</f>
        <v>6010.8</v>
      </c>
      <c r="J16" s="17">
        <f>IF(B14=0,"",(J14/12)+J17)</f>
        <v>6165.9333333333334</v>
      </c>
      <c r="K16" s="17">
        <f>IF(B14=0,"",(K14/12)+K17)</f>
        <v>6321.0666666666666</v>
      </c>
      <c r="L16" s="17">
        <f>IF(B14=0,"",(L14/12)+L17)</f>
        <v>6476.2</v>
      </c>
      <c r="M16" s="17">
        <f>IF(B14=0,"",(M14/12)+M17)</f>
        <v>6631.333333333333</v>
      </c>
      <c r="N16" s="17">
        <f>IF(B14=0,"",(N14/12)+N17)</f>
        <v>6786.4666666666672</v>
      </c>
      <c r="O16" s="17">
        <f>IF(B14&gt;0,O14/12+O17,"")</f>
        <v>6941.6</v>
      </c>
      <c r="P16" s="17">
        <f>IF(B14&gt;0,P14/12+P17,"")</f>
        <v>7096.7333333333327</v>
      </c>
      <c r="Q16" s="17">
        <f>IF(B14&gt;0,Q14/12+Q17,"")</f>
        <v>7251.8666666666668</v>
      </c>
      <c r="R16" s="17">
        <f>IF(B14&gt;0,(R14/12)+R17,"")</f>
        <v>7407</v>
      </c>
      <c r="S16" s="17">
        <f>IF(B14&gt;0,(S14/12)+S17,"")</f>
        <v>7562.1333333333332</v>
      </c>
      <c r="T16" s="17" t="e">
        <f>IF(B14&gt;0,(T14/12)+T17,"")</f>
        <v>#VALUE!</v>
      </c>
      <c r="U16" s="17" t="e">
        <f>IF(B14&gt;0,(U14/12)+U17,"")</f>
        <v>#VALUE!</v>
      </c>
      <c r="V16" s="18">
        <f>IF(B14&gt;0,(V14/12)+V17,"")</f>
        <v>0</v>
      </c>
      <c r="W16" s="3">
        <v>46</v>
      </c>
    </row>
    <row r="17" spans="1:23" ht="40.5" customHeight="1" thickBot="1" x14ac:dyDescent="1.3">
      <c r="A17" s="50" t="s">
        <v>15</v>
      </c>
      <c r="B17" s="51"/>
      <c r="C17" s="32">
        <f>C9+C10+C11+C12+C13</f>
        <v>4830</v>
      </c>
      <c r="D17" s="33">
        <f t="shared" ref="D17:Q17" si="0">D9+D10+D11+D12+D13</f>
        <v>4974.3</v>
      </c>
      <c r="E17" s="33">
        <f t="shared" si="0"/>
        <v>5118.6000000000004</v>
      </c>
      <c r="F17" s="33">
        <f t="shared" si="0"/>
        <v>5262.9</v>
      </c>
      <c r="G17" s="33">
        <f t="shared" si="0"/>
        <v>5407.2</v>
      </c>
      <c r="H17" s="33">
        <f t="shared" si="0"/>
        <v>5551.5</v>
      </c>
      <c r="I17" s="33">
        <f t="shared" si="0"/>
        <v>5695.8</v>
      </c>
      <c r="J17" s="33">
        <f t="shared" si="0"/>
        <v>5840.1</v>
      </c>
      <c r="K17" s="33">
        <f t="shared" si="0"/>
        <v>5984.4</v>
      </c>
      <c r="L17" s="33">
        <f t="shared" si="0"/>
        <v>6128.7</v>
      </c>
      <c r="M17" s="33">
        <f t="shared" si="0"/>
        <v>6273</v>
      </c>
      <c r="N17" s="33">
        <f t="shared" si="0"/>
        <v>6417.3</v>
      </c>
      <c r="O17" s="33">
        <f t="shared" si="0"/>
        <v>6561.6</v>
      </c>
      <c r="P17" s="33">
        <f t="shared" si="0"/>
        <v>6705.9</v>
      </c>
      <c r="Q17" s="33">
        <f t="shared" si="0"/>
        <v>6850.2</v>
      </c>
      <c r="R17" s="33">
        <f>IF(B5&lt;48,R9+R10+R11+R12+R13,"")</f>
        <v>6994.5</v>
      </c>
      <c r="S17" s="33">
        <f>IF(B5&lt;47,S9+S10+S11+S12+S13,"")</f>
        <v>7138.8</v>
      </c>
      <c r="T17" s="33" t="str">
        <f>IF(B5&gt;=22,"",IF(B5&gt;=19,T9+T10+T11+T12+T13,IF(B5&lt;=18,"")))</f>
        <v/>
      </c>
      <c r="U17" s="33" t="str">
        <f>IF(B5&gt;=22,"",IF(B5&gt;=20,U9+U10+U11+U12+U13,IF(B5&lt;=19,"")))</f>
        <v/>
      </c>
      <c r="V17" s="34">
        <f>IF(B5&gt;=22,0,IF(B5&gt;=20,V9+V10+V11+V12+V13,IF(B5&lt;=19,"")))</f>
        <v>0</v>
      </c>
      <c r="W17" s="3">
        <v>47</v>
      </c>
    </row>
    <row r="18" spans="1:23" s="35" customFormat="1" ht="40.5" customHeight="1" thickTop="1" thickBot="1" x14ac:dyDescent="1.3">
      <c r="A18" s="52" t="s">
        <v>16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4"/>
      <c r="W18" s="3">
        <v>48</v>
      </c>
    </row>
    <row r="19" spans="1:23" s="35" customFormat="1" ht="40.5" customHeight="1" thickTop="1" x14ac:dyDescent="1.25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8"/>
      <c r="V19" s="38"/>
      <c r="W19" s="3">
        <v>49</v>
      </c>
    </row>
    <row r="20" spans="1:23" s="35" customFormat="1" ht="40.5" customHeight="1" x14ac:dyDescent="1.25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8"/>
      <c r="V20" s="38"/>
      <c r="W20" s="3">
        <v>50</v>
      </c>
    </row>
    <row r="21" spans="1:23" s="35" customFormat="1" x14ac:dyDescent="1.25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8"/>
      <c r="V21" s="38"/>
      <c r="W21" s="3">
        <v>51</v>
      </c>
    </row>
    <row r="22" spans="1:23" x14ac:dyDescent="1.2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">
        <v>61</v>
      </c>
    </row>
    <row r="23" spans="1:23" x14ac:dyDescent="1.25">
      <c r="A23" s="39"/>
      <c r="B23" s="40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">
        <v>62</v>
      </c>
    </row>
    <row r="24" spans="1:23" x14ac:dyDescent="1.25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">
        <v>63</v>
      </c>
    </row>
    <row r="25" spans="1:23" x14ac:dyDescent="1.25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">
        <v>64</v>
      </c>
    </row>
  </sheetData>
  <sheetProtection algorithmName="SHA-512" hashValue="0Sz5i8FJDkiwD0cbnQFkn4TXOGS5KslRm2oA7XBtyDQ12xZo7sKT2rRIi754K/WY/IDk2bePurJVJjHegsmbOQ==" saltValue="Q7pojJKWTHEvlXkAESEy9w==" spinCount="100000" sheet="1" objects="1" scenarios="1"/>
  <protectedRanges>
    <protectedRange password="CAE1" sqref="B15" name="مكافأت رمضان"/>
    <protectedRange password="DD06" sqref="B13 B10" name="علاوة"/>
    <protectedRange password="8E16" sqref="B12" name="التقاعد"/>
  </protectedRanges>
  <mergeCells count="20">
    <mergeCell ref="A1:D1"/>
    <mergeCell ref="S1:V1"/>
    <mergeCell ref="A2:D2"/>
    <mergeCell ref="S2:V2"/>
    <mergeCell ref="A3:D4"/>
    <mergeCell ref="E3:R4"/>
    <mergeCell ref="S3:V4"/>
    <mergeCell ref="C5:D5"/>
    <mergeCell ref="S5:V5"/>
    <mergeCell ref="C6:D6"/>
    <mergeCell ref="E6:R7"/>
    <mergeCell ref="S6:V6"/>
    <mergeCell ref="A7:D7"/>
    <mergeCell ref="S7:V7"/>
    <mergeCell ref="A8:B8"/>
    <mergeCell ref="A9:B9"/>
    <mergeCell ref="A16:B16"/>
    <mergeCell ref="A17:B17"/>
    <mergeCell ref="A18:V18"/>
    <mergeCell ref="A10:B10"/>
  </mergeCells>
  <conditionalFormatting sqref="C9:V9 C11:V13 C15:V17">
    <cfRule type="cellIs" dxfId="4" priority="4" operator="lessThan">
      <formula>0</formula>
    </cfRule>
    <cfRule type="cellIs" dxfId="3" priority="5" operator="greaterThan">
      <formula>0</formula>
    </cfRule>
  </conditionalFormatting>
  <conditionalFormatting sqref="C14:V14">
    <cfRule type="cellIs" dxfId="2" priority="3" operator="greaterThan">
      <formula>0</formula>
    </cfRule>
  </conditionalFormatting>
  <conditionalFormatting sqref="C10:V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type="list" errorStyle="information" showDropDown="1" showInputMessage="1" showErrorMessage="1" errorTitle="مراتب موظفي مؤسسة البريد السعودي" error="الموظفين_x000a_من 36  حتى 51_x000a__x000a_المستخدمين_x000a_من 17  حتى 21_x000a__x000a_بند العمال_x000a_من 61  حتى 64" promptTitle="ادخل المرتبة حسب التالي" prompt="    الموظفين_x000a_من 36  حتى 51_x000a__x000a_   المستخدمين_x000a_من 17  حتى 21_x000a__x000a_    بند الاجور_x000a_من 61  حتى 64" sqref="B5">
      <formula1>$W$1:$W$25</formula1>
    </dataValidation>
  </dataValidations>
  <hyperlinks>
    <hyperlink ref="A18" r:id="rId1"/>
    <hyperlink ref="A7:D7" location="'البريد السعودي'!A1" display="الانتقال الى السلم القديم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50" orientation="landscape" blackAndWhite="1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Button 1">
              <controlPr defaultSize="0" print="0" autoFill="0" autoPict="0" macro="[1]!البريدالسعودي3_زر3_انقر">
                <anchor moveWithCells="1" sizeWithCells="1">
                  <from>
                    <xdr:col>0</xdr:col>
                    <xdr:colOff>9525</xdr:colOff>
                    <xdr:row>0</xdr:row>
                    <xdr:rowOff>190500</xdr:rowOff>
                  </from>
                  <to>
                    <xdr:col>0</xdr:col>
                    <xdr:colOff>628650</xdr:colOff>
                    <xdr:row>1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النطاقات المسماة</vt:lpstr>
      </vt:variant>
      <vt:variant>
        <vt:i4>3</vt:i4>
      </vt:variant>
    </vt:vector>
  </HeadingPairs>
  <TitlesOfParts>
    <vt:vector size="4" baseType="lpstr">
      <vt:lpstr>البريد السعودي (3)</vt:lpstr>
      <vt:lpstr>'البريد السعودي (3)'!Print_Area</vt:lpstr>
      <vt:lpstr>'البريد السعودي (3)'!الانتقال_الى_الرواتب_قبل_المكرمة</vt:lpstr>
      <vt:lpstr>'البريد السعودي (3)'!تصميم_عيسى_ابراهيم_الملاح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عيسى الملاح</dc:creator>
  <cp:lastModifiedBy>eimalah91</cp:lastModifiedBy>
  <dcterms:created xsi:type="dcterms:W3CDTF">2015-08-13T18:32:24Z</dcterms:created>
  <dcterms:modified xsi:type="dcterms:W3CDTF">2018-01-23T18:42:31Z</dcterms:modified>
</cp:coreProperties>
</file>